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V:\Milieu en Klimaat\06 Klimaat\04 Stedelijk Energiebeleid\2. Energiedelen en gemeenschappen\Energiegemeenschap jeugdlokalen\draaiboek\"/>
    </mc:Choice>
  </mc:AlternateContent>
  <xr:revisionPtr revIDLastSave="0" documentId="13_ncr:1_{A1873DED-B36D-490F-AB02-2E0528C9A80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Rekenmodel prijszetting" sheetId="1" r:id="rId1"/>
    <sheet name="Cashflow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QIYLq1xeMbI/u5+dPyfq53QZSHevz14JXQIueWvWyM="/>
    </ext>
  </extLst>
</workbook>
</file>

<file path=xl/calcChain.xml><?xml version="1.0" encoding="utf-8"?>
<calcChain xmlns="http://schemas.openxmlformats.org/spreadsheetml/2006/main">
  <c r="B4" i="2" l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B23" i="2"/>
  <c r="B22" i="2"/>
  <c r="B21" i="2"/>
  <c r="B20" i="2"/>
  <c r="B19" i="2"/>
  <c r="B18" i="2"/>
  <c r="B17" i="2"/>
  <c r="B22" i="1"/>
  <c r="B21" i="1"/>
  <c r="B14" i="1"/>
  <c r="B18" i="1" s="1"/>
  <c r="C10" i="2" l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B17" i="1"/>
  <c r="B24" i="1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B3" i="2"/>
  <c r="B11" i="2" s="1"/>
  <c r="Q12" i="2" l="1"/>
  <c r="I12" i="2"/>
  <c r="P12" i="2"/>
  <c r="H12" i="2"/>
  <c r="B7" i="2"/>
  <c r="O12" i="2"/>
  <c r="G12" i="2"/>
  <c r="N12" i="2"/>
  <c r="F12" i="2"/>
  <c r="U12" i="2"/>
  <c r="M12" i="2"/>
  <c r="K12" i="2"/>
  <c r="R12" i="2"/>
  <c r="J12" i="2"/>
  <c r="L12" i="2"/>
  <c r="T12" i="2"/>
  <c r="S12" i="2"/>
  <c r="C7" i="2" l="1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B8" i="2"/>
  <c r="C8" i="2" l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B14" i="2"/>
  <c r="C11" i="2" s="1"/>
  <c r="C14" i="2" l="1"/>
  <c r="D11" i="2" s="1"/>
  <c r="D14" i="2" l="1"/>
  <c r="E11" i="2" l="1"/>
  <c r="E14" i="2" s="1"/>
  <c r="F11" i="2" l="1"/>
  <c r="F14" i="2" s="1"/>
  <c r="G11" i="2" s="1"/>
  <c r="G14" i="2" s="1"/>
  <c r="H11" i="2" s="1"/>
  <c r="H14" i="2" s="1"/>
  <c r="I11" i="2" s="1"/>
  <c r="I14" i="2" l="1"/>
  <c r="J11" i="2" s="1"/>
  <c r="J14" i="2" l="1"/>
  <c r="K11" i="2" s="1"/>
  <c r="K14" i="2" l="1"/>
  <c r="L11" i="2" s="1"/>
  <c r="L14" i="2" l="1"/>
  <c r="M11" i="2" s="1"/>
  <c r="M14" i="2" l="1"/>
  <c r="N11" i="2" s="1"/>
  <c r="N14" i="2" l="1"/>
  <c r="O11" i="2" s="1"/>
  <c r="O14" i="2" l="1"/>
  <c r="P11" i="2" s="1"/>
  <c r="P14" i="2" l="1"/>
  <c r="Q11" i="2" s="1"/>
  <c r="Q14" i="2" l="1"/>
  <c r="R11" i="2" s="1"/>
  <c r="R14" i="2" l="1"/>
  <c r="S11" i="2" s="1"/>
  <c r="S14" i="2" l="1"/>
  <c r="T11" i="2" s="1"/>
  <c r="T14" i="2" l="1"/>
  <c r="U11" i="2" s="1"/>
  <c r="U14" i="2" l="1"/>
</calcChain>
</file>

<file path=xl/sharedStrings.xml><?xml version="1.0" encoding="utf-8"?>
<sst xmlns="http://schemas.openxmlformats.org/spreadsheetml/2006/main" count="73" uniqueCount="51">
  <si>
    <t>Variabelen</t>
  </si>
  <si>
    <t>verkooprijs jeugd</t>
  </si>
  <si>
    <t>€/kWh</t>
  </si>
  <si>
    <t>€/kWp</t>
  </si>
  <si>
    <t>aandeel verbruik dr jeugd</t>
  </si>
  <si>
    <t>%</t>
  </si>
  <si>
    <t>kostprijs PV/kWp</t>
  </si>
  <si>
    <t>totaal vermogen PV</t>
  </si>
  <si>
    <t>kWp</t>
  </si>
  <si>
    <t>kostprijs totale installaties</t>
  </si>
  <si>
    <t>EUR</t>
  </si>
  <si>
    <t>afschrijving</t>
  </si>
  <si>
    <t># jaar</t>
  </si>
  <si>
    <t>algemene kosten CV</t>
  </si>
  <si>
    <t>€/jaar</t>
  </si>
  <si>
    <t>Onze energieproductie:</t>
  </si>
  <si>
    <t>totaal vermogen aan PV * 0,85</t>
  </si>
  <si>
    <t>Productie</t>
  </si>
  <si>
    <t>kWh</t>
  </si>
  <si>
    <t xml:space="preserve">Ons inkomen uit stroomverkoop: </t>
  </si>
  <si>
    <t>totale productie * verkoopprijs</t>
  </si>
  <si>
    <t>€</t>
  </si>
  <si>
    <t>Jeugd</t>
  </si>
  <si>
    <t>Onze jaarlijkse kosten</t>
  </si>
  <si>
    <t>afschrijving PV en algemene werkingsmiddelen</t>
  </si>
  <si>
    <t>Afschrijving</t>
  </si>
  <si>
    <t>€ per jaar</t>
  </si>
  <si>
    <t>Algemene kosten</t>
  </si>
  <si>
    <t>Resultaat</t>
  </si>
  <si>
    <t>KnetterGent cashflow</t>
  </si>
  <si>
    <t>jaar</t>
  </si>
  <si>
    <t>investering &amp; oprichting</t>
  </si>
  <si>
    <t>kapitaalsophaling</t>
  </si>
  <si>
    <t>Vervanging omvormers</t>
  </si>
  <si>
    <t>Fiscale aftrek energievriendelijke investering</t>
  </si>
  <si>
    <t>???</t>
  </si>
  <si>
    <t>Verzekering PV</t>
  </si>
  <si>
    <t>Overige kosten (belastingen, boekhouding + overige)</t>
  </si>
  <si>
    <t>Stroomverkoop à jeugdorganisaties</t>
  </si>
  <si>
    <t>Dividend aandeelhouders</t>
  </si>
  <si>
    <t>terugstorting kapitaal à aandeelhouders</t>
  </si>
  <si>
    <t>Opbrengst</t>
  </si>
  <si>
    <t>dividend</t>
  </si>
  <si>
    <t>Opgehaald kapitaal 2023</t>
  </si>
  <si>
    <t>Uitredende Cooperanten na 4 j</t>
  </si>
  <si>
    <t>Eenvoudig rekenmodel opbrengst CV</t>
  </si>
  <si>
    <t>Opbrengst overschot kapitaal</t>
  </si>
  <si>
    <t xml:space="preserve">Redement belgging kapitaal </t>
  </si>
  <si>
    <t>verkoopprijs injectie</t>
  </si>
  <si>
    <t>Injectie</t>
  </si>
  <si>
    <t>Stroomverkoop Injectie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</si>
</sst>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FF66"/>
        <bgColor rgb="FF99FF66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B050"/>
      </left>
      <right style="medium">
        <color rgb="FF000000"/>
      </right>
      <top style="medium">
        <color rgb="FF00B050"/>
      </top>
      <bottom style="thin">
        <color rgb="FF000000"/>
      </bottom>
      <diagonal/>
    </border>
    <border>
      <left/>
      <right style="thin">
        <color rgb="FF000000"/>
      </right>
      <top style="medium">
        <color rgb="FF00B05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B050"/>
      </top>
      <bottom style="thin">
        <color rgb="FF000000"/>
      </bottom>
      <diagonal/>
    </border>
    <border>
      <left style="thin">
        <color rgb="FF000000"/>
      </left>
      <right style="medium">
        <color rgb="FF00B050"/>
      </right>
      <top style="medium">
        <color rgb="FF00B050"/>
      </top>
      <bottom style="thin">
        <color rgb="FF000000"/>
      </bottom>
      <diagonal/>
    </border>
    <border>
      <left style="medium">
        <color rgb="FF00B05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B05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B05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B050"/>
      </right>
      <top style="thin">
        <color rgb="FF000000"/>
      </top>
      <bottom style="thin">
        <color rgb="FF000000"/>
      </bottom>
      <diagonal/>
    </border>
    <border>
      <left style="medium">
        <color rgb="FF00B050"/>
      </left>
      <right style="medium">
        <color rgb="FF000000"/>
      </right>
      <top style="thin">
        <color rgb="FF000000"/>
      </top>
      <bottom style="medium">
        <color rgb="FF00B050"/>
      </bottom>
      <diagonal/>
    </border>
    <border>
      <left/>
      <right style="thin">
        <color rgb="FF000000"/>
      </right>
      <top style="thin">
        <color rgb="FF000000"/>
      </top>
      <bottom style="medium">
        <color rgb="FF00B05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2" fontId="3" fillId="0" borderId="0" xfId="0" applyNumberFormat="1" applyFont="1"/>
    <xf numFmtId="0" fontId="3" fillId="0" borderId="0" xfId="0" applyFont="1"/>
    <xf numFmtId="0" fontId="2" fillId="2" borderId="1" xfId="0" applyFont="1" applyFill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" fillId="0" borderId="8" xfId="0" applyFont="1" applyBorder="1"/>
    <xf numFmtId="0" fontId="1" fillId="0" borderId="9" xfId="0" applyFont="1" applyBorder="1"/>
    <xf numFmtId="4" fontId="2" fillId="0" borderId="10" xfId="0" applyNumberFormat="1" applyFont="1" applyBorder="1" applyAlignment="1">
      <alignment wrapText="1"/>
    </xf>
    <xf numFmtId="4" fontId="2" fillId="0" borderId="11" xfId="0" applyNumberFormat="1" applyFont="1" applyBorder="1"/>
    <xf numFmtId="4" fontId="2" fillId="0" borderId="12" xfId="0" applyNumberFormat="1" applyFont="1" applyBorder="1"/>
    <xf numFmtId="0" fontId="1" fillId="0" borderId="13" xfId="0" applyFont="1" applyBorder="1"/>
    <xf numFmtId="4" fontId="2" fillId="0" borderId="14" xfId="0" applyNumberFormat="1" applyFont="1" applyBorder="1" applyAlignment="1">
      <alignment wrapText="1"/>
    </xf>
    <xf numFmtId="4" fontId="2" fillId="0" borderId="15" xfId="0" applyNumberFormat="1" applyFont="1" applyBorder="1"/>
    <xf numFmtId="4" fontId="2" fillId="0" borderId="16" xfId="0" applyNumberFormat="1" applyFont="1" applyBorder="1"/>
    <xf numFmtId="4" fontId="2" fillId="0" borderId="17" xfId="0" applyNumberFormat="1" applyFont="1" applyBorder="1" applyAlignment="1">
      <alignment wrapText="1"/>
    </xf>
    <xf numFmtId="0" fontId="1" fillId="0" borderId="18" xfId="0" applyFont="1" applyBorder="1"/>
    <xf numFmtId="4" fontId="2" fillId="0" borderId="19" xfId="0" applyNumberFormat="1" applyFont="1" applyBorder="1" applyAlignment="1">
      <alignment wrapText="1"/>
    </xf>
    <xf numFmtId="4" fontId="2" fillId="0" borderId="20" xfId="0" applyNumberFormat="1" applyFont="1" applyBorder="1"/>
    <xf numFmtId="4" fontId="2" fillId="0" borderId="21" xfId="0" applyNumberFormat="1" applyFont="1" applyBorder="1"/>
    <xf numFmtId="4" fontId="2" fillId="0" borderId="19" xfId="0" applyNumberFormat="1" applyFont="1" applyBorder="1"/>
    <xf numFmtId="4" fontId="2" fillId="0" borderId="20" xfId="0" applyNumberFormat="1" applyFont="1" applyBorder="1" applyAlignment="1">
      <alignment wrapText="1"/>
    </xf>
    <xf numFmtId="0" fontId="1" fillId="0" borderId="22" xfId="0" applyFont="1" applyBorder="1"/>
    <xf numFmtId="4" fontId="2" fillId="0" borderId="23" xfId="0" applyNumberFormat="1" applyFont="1" applyBorder="1" applyAlignment="1">
      <alignment wrapText="1"/>
    </xf>
    <xf numFmtId="0" fontId="1" fillId="0" borderId="24" xfId="0" applyFont="1" applyBorder="1"/>
    <xf numFmtId="4" fontId="2" fillId="0" borderId="25" xfId="0" applyNumberFormat="1" applyFont="1" applyBorder="1" applyAlignment="1">
      <alignment wrapText="1"/>
    </xf>
    <xf numFmtId="0" fontId="1" fillId="3" borderId="26" xfId="0" applyFont="1" applyFill="1" applyBorder="1"/>
    <xf numFmtId="4" fontId="1" fillId="3" borderId="27" xfId="0" applyNumberFormat="1" applyFont="1" applyFill="1" applyBorder="1" applyAlignment="1">
      <alignment wrapText="1"/>
    </xf>
    <xf numFmtId="4" fontId="1" fillId="3" borderId="28" xfId="0" applyNumberFormat="1" applyFont="1" applyFill="1" applyBorder="1" applyAlignment="1">
      <alignment wrapText="1"/>
    </xf>
    <xf numFmtId="10" fontId="2" fillId="2" borderId="1" xfId="0" applyNumberFormat="1" applyFont="1" applyFill="1" applyBorder="1"/>
    <xf numFmtId="0" fontId="3" fillId="2" borderId="0" xfId="0" applyFont="1" applyFill="1"/>
    <xf numFmtId="0" fontId="0" fillId="2" borderId="0" xfId="0" applyFill="1"/>
    <xf numFmtId="0" fontId="4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1"/>
  <sheetViews>
    <sheetView workbookViewId="0">
      <selection activeCell="A31" sqref="A31"/>
    </sheetView>
  </sheetViews>
  <sheetFormatPr defaultColWidth="14.44140625" defaultRowHeight="15" customHeight="1" x14ac:dyDescent="0.3"/>
  <cols>
    <col min="1" max="1" width="35.5546875" customWidth="1"/>
    <col min="2" max="2" width="14.33203125" customWidth="1"/>
    <col min="3" max="12" width="8.6640625" customWidth="1"/>
    <col min="13" max="13" width="8.88671875" customWidth="1"/>
    <col min="14" max="17" width="8.6640625" customWidth="1"/>
    <col min="18" max="18" width="13.109375" customWidth="1"/>
    <col min="19" max="26" width="8.6640625" customWidth="1"/>
  </cols>
  <sheetData>
    <row r="1" spans="1:19" ht="14.25" customHeight="1" x14ac:dyDescent="0.3">
      <c r="A1" s="1" t="s">
        <v>45</v>
      </c>
      <c r="B1" s="2"/>
      <c r="C1" s="2"/>
      <c r="M1" s="3"/>
      <c r="N1" s="3"/>
    </row>
    <row r="2" spans="1:19" ht="14.25" customHeight="1" x14ac:dyDescent="0.3">
      <c r="B2" s="2"/>
      <c r="C2" s="2"/>
      <c r="H2" s="4"/>
      <c r="M2" s="3"/>
      <c r="N2" s="3"/>
    </row>
    <row r="3" spans="1:19" ht="14.25" customHeight="1" x14ac:dyDescent="0.3">
      <c r="A3" s="1" t="s">
        <v>0</v>
      </c>
      <c r="M3" s="3"/>
      <c r="N3" s="3"/>
    </row>
    <row r="4" spans="1:19" ht="14.25" customHeight="1" x14ac:dyDescent="0.3">
      <c r="A4" s="4" t="s">
        <v>1</v>
      </c>
      <c r="B4" s="5">
        <v>0.19</v>
      </c>
      <c r="C4" s="6" t="s">
        <v>2</v>
      </c>
      <c r="J4" s="4"/>
      <c r="K4" s="4"/>
      <c r="L4" s="4"/>
      <c r="M4" s="3"/>
      <c r="N4" s="3"/>
    </row>
    <row r="5" spans="1:19" ht="14.25" customHeight="1" x14ac:dyDescent="0.3">
      <c r="A5" s="4" t="s">
        <v>48</v>
      </c>
      <c r="B5" s="5">
        <v>7.0000000000000007E-2</v>
      </c>
      <c r="C5" s="6" t="s">
        <v>2</v>
      </c>
      <c r="H5" s="4"/>
      <c r="J5" s="4"/>
      <c r="K5" s="4"/>
      <c r="L5" s="4"/>
      <c r="M5" s="3"/>
      <c r="N5" s="3"/>
    </row>
    <row r="6" spans="1:19" ht="14.25" customHeight="1" x14ac:dyDescent="0.3">
      <c r="A6" s="4" t="s">
        <v>4</v>
      </c>
      <c r="B6" s="5">
        <v>10</v>
      </c>
      <c r="C6" s="6" t="s">
        <v>5</v>
      </c>
      <c r="H6" s="4"/>
      <c r="J6" s="4"/>
      <c r="K6" s="4"/>
      <c r="L6" s="4"/>
      <c r="M6" s="3"/>
      <c r="N6" s="3"/>
    </row>
    <row r="7" spans="1:19" ht="14.25" customHeight="1" x14ac:dyDescent="0.3">
      <c r="A7" s="4" t="s">
        <v>6</v>
      </c>
      <c r="B7" s="5">
        <v>820</v>
      </c>
      <c r="C7" s="6" t="s">
        <v>3</v>
      </c>
      <c r="H7" s="4"/>
      <c r="J7" s="4"/>
      <c r="K7" s="4"/>
      <c r="L7" s="4"/>
      <c r="M7" s="3"/>
      <c r="N7" s="3"/>
      <c r="P7" s="4"/>
      <c r="Q7" s="4"/>
      <c r="R7" s="4"/>
      <c r="S7" s="4"/>
    </row>
    <row r="8" spans="1:19" ht="14.25" customHeight="1" x14ac:dyDescent="0.3">
      <c r="A8" s="4" t="s">
        <v>7</v>
      </c>
      <c r="B8" s="5">
        <v>130</v>
      </c>
      <c r="C8" s="6" t="s">
        <v>8</v>
      </c>
      <c r="H8" s="4"/>
      <c r="J8" s="4"/>
      <c r="K8" s="4"/>
      <c r="L8" s="4"/>
      <c r="M8" s="3"/>
      <c r="N8" s="3"/>
    </row>
    <row r="9" spans="1:19" ht="14.25" customHeight="1" x14ac:dyDescent="0.3">
      <c r="A9" s="4" t="s">
        <v>9</v>
      </c>
      <c r="B9" s="5">
        <v>106366</v>
      </c>
      <c r="C9" s="6" t="s">
        <v>10</v>
      </c>
      <c r="H9" s="4"/>
      <c r="J9" s="4"/>
      <c r="K9" s="4"/>
      <c r="L9" s="4"/>
      <c r="M9" s="3"/>
      <c r="N9" s="3"/>
    </row>
    <row r="10" spans="1:19" ht="14.25" customHeight="1" x14ac:dyDescent="0.3">
      <c r="A10" s="4" t="s">
        <v>11</v>
      </c>
      <c r="B10" s="5">
        <v>20</v>
      </c>
      <c r="C10" s="6" t="s">
        <v>12</v>
      </c>
      <c r="H10" s="4"/>
      <c r="J10" s="4"/>
      <c r="K10" s="4"/>
      <c r="L10" s="4"/>
      <c r="M10" s="3"/>
      <c r="N10" s="3"/>
    </row>
    <row r="11" spans="1:19" ht="14.25" customHeight="1" x14ac:dyDescent="0.3">
      <c r="A11" s="6" t="s">
        <v>13</v>
      </c>
      <c r="B11" s="5">
        <v>3500</v>
      </c>
      <c r="C11" s="6" t="s">
        <v>14</v>
      </c>
      <c r="H11" s="4"/>
      <c r="J11" s="4"/>
      <c r="K11" s="4"/>
      <c r="L11" s="4"/>
      <c r="M11" s="3"/>
      <c r="N11" s="3"/>
    </row>
    <row r="12" spans="1:19" ht="14.25" customHeight="1" x14ac:dyDescent="0.3">
      <c r="B12" s="2"/>
      <c r="C12" s="2"/>
      <c r="H12" s="4"/>
      <c r="J12" s="4"/>
      <c r="K12" s="4"/>
      <c r="L12" s="4"/>
      <c r="M12" s="3"/>
      <c r="N12" s="3"/>
    </row>
    <row r="13" spans="1:19" ht="14.25" customHeight="1" x14ac:dyDescent="0.3">
      <c r="A13" s="4" t="s">
        <v>15</v>
      </c>
      <c r="B13" s="6" t="s">
        <v>16</v>
      </c>
      <c r="C13" s="2"/>
      <c r="M13" s="3"/>
      <c r="N13" s="3"/>
    </row>
    <row r="14" spans="1:19" ht="14.25" customHeight="1" x14ac:dyDescent="0.3">
      <c r="A14" s="1" t="s">
        <v>17</v>
      </c>
      <c r="B14" s="7">
        <f>B8*0.85*1000</f>
        <v>110500</v>
      </c>
      <c r="C14" s="7" t="s">
        <v>18</v>
      </c>
      <c r="H14" s="4"/>
      <c r="J14" s="4"/>
      <c r="K14" s="4"/>
      <c r="L14" s="4"/>
      <c r="M14" s="3"/>
      <c r="N14" s="3"/>
    </row>
    <row r="15" spans="1:19" ht="14.25" customHeight="1" x14ac:dyDescent="0.3">
      <c r="A15" s="1"/>
      <c r="B15" s="2"/>
      <c r="C15" s="2"/>
      <c r="M15" s="3"/>
      <c r="N15" s="3"/>
    </row>
    <row r="16" spans="1:19" ht="14.25" customHeight="1" x14ac:dyDescent="0.3">
      <c r="A16" s="4" t="s">
        <v>19</v>
      </c>
      <c r="B16" s="6" t="s">
        <v>20</v>
      </c>
      <c r="C16" s="2"/>
      <c r="M16" s="3"/>
      <c r="N16" s="3"/>
    </row>
    <row r="17" spans="1:14" ht="14.25" customHeight="1" x14ac:dyDescent="0.3">
      <c r="A17" s="1" t="s">
        <v>49</v>
      </c>
      <c r="B17" s="7">
        <f>B14*(100-B6)/100*B5</f>
        <v>6961.5000000000009</v>
      </c>
      <c r="C17" s="6" t="s">
        <v>21</v>
      </c>
      <c r="M17" s="3"/>
      <c r="N17" s="3"/>
    </row>
    <row r="18" spans="1:14" ht="14.25" customHeight="1" x14ac:dyDescent="0.3">
      <c r="A18" s="1" t="s">
        <v>22</v>
      </c>
      <c r="B18" s="7">
        <f>B14*B6/100*B4</f>
        <v>2099.5</v>
      </c>
      <c r="C18" s="6" t="s">
        <v>21</v>
      </c>
      <c r="M18" s="3"/>
      <c r="N18" s="3"/>
    </row>
    <row r="19" spans="1:14" ht="14.25" customHeight="1" x14ac:dyDescent="0.3">
      <c r="B19" s="2"/>
      <c r="C19" s="2"/>
      <c r="M19" s="3"/>
      <c r="N19" s="3"/>
    </row>
    <row r="20" spans="1:14" ht="14.25" customHeight="1" x14ac:dyDescent="0.3">
      <c r="A20" s="4" t="s">
        <v>23</v>
      </c>
      <c r="B20" s="6" t="s">
        <v>24</v>
      </c>
      <c r="C20" s="7"/>
      <c r="M20" s="3"/>
      <c r="N20" s="3"/>
    </row>
    <row r="21" spans="1:14" ht="14.25" customHeight="1" x14ac:dyDescent="0.3">
      <c r="A21" s="1" t="s">
        <v>25</v>
      </c>
      <c r="B21" s="7">
        <f>B7*B8/B10</f>
        <v>5330</v>
      </c>
      <c r="C21" s="2" t="s">
        <v>26</v>
      </c>
      <c r="M21" s="3"/>
      <c r="N21" s="3"/>
    </row>
    <row r="22" spans="1:14" ht="14.25" customHeight="1" x14ac:dyDescent="0.3">
      <c r="A22" s="1" t="s">
        <v>27</v>
      </c>
      <c r="B22" s="7">
        <f>B11</f>
        <v>3500</v>
      </c>
      <c r="C22" s="2" t="s">
        <v>26</v>
      </c>
      <c r="M22" s="3"/>
      <c r="N22" s="3"/>
    </row>
    <row r="23" spans="1:14" ht="14.25" customHeight="1" x14ac:dyDescent="0.3">
      <c r="B23" s="2"/>
      <c r="C23" s="2"/>
      <c r="M23" s="3"/>
      <c r="N23" s="3"/>
    </row>
    <row r="24" spans="1:14" ht="14.25" customHeight="1" x14ac:dyDescent="0.3">
      <c r="A24" s="1" t="s">
        <v>28</v>
      </c>
      <c r="B24" s="7">
        <f>B17+B18-B21-B22</f>
        <v>231</v>
      </c>
      <c r="C24" s="2" t="s">
        <v>26</v>
      </c>
      <c r="M24" s="3"/>
      <c r="N24" s="3"/>
    </row>
    <row r="25" spans="1:14" ht="14.25" customHeight="1" x14ac:dyDescent="0.3">
      <c r="M25" s="3"/>
      <c r="N25" s="3"/>
    </row>
    <row r="26" spans="1:14" ht="14.25" customHeight="1" x14ac:dyDescent="0.3">
      <c r="M26" s="3"/>
      <c r="N26" s="3"/>
    </row>
    <row r="27" spans="1:14" ht="14.25" customHeight="1" x14ac:dyDescent="0.3">
      <c r="M27" s="3"/>
      <c r="N27" s="3"/>
    </row>
    <row r="28" spans="1:14" ht="14.25" customHeight="1" x14ac:dyDescent="0.3">
      <c r="M28" s="3"/>
      <c r="N28" s="3"/>
    </row>
    <row r="29" spans="1:14" ht="14.25" customHeight="1" x14ac:dyDescent="0.3">
      <c r="M29" s="3"/>
      <c r="N29" s="3"/>
    </row>
    <row r="30" spans="1:14" ht="14.25" customHeight="1" x14ac:dyDescent="0.3">
      <c r="M30" s="3"/>
      <c r="N30" s="3"/>
    </row>
    <row r="31" spans="1:14" ht="14.25" customHeight="1" x14ac:dyDescent="0.3">
      <c r="M31" s="3"/>
      <c r="N31" s="3"/>
    </row>
    <row r="32" spans="1:14" ht="14.25" customHeight="1" x14ac:dyDescent="0.3">
      <c r="M32" s="3"/>
      <c r="N32" s="3"/>
    </row>
    <row r="33" spans="13:14" ht="14.25" customHeight="1" x14ac:dyDescent="0.3">
      <c r="M33" s="3"/>
      <c r="N33" s="3"/>
    </row>
    <row r="34" spans="13:14" ht="14.25" customHeight="1" x14ac:dyDescent="0.3">
      <c r="M34" s="3"/>
      <c r="N34" s="3"/>
    </row>
    <row r="35" spans="13:14" ht="14.25" customHeight="1" x14ac:dyDescent="0.3">
      <c r="M35" s="3"/>
      <c r="N35" s="3"/>
    </row>
    <row r="36" spans="13:14" ht="14.25" customHeight="1" x14ac:dyDescent="0.3">
      <c r="M36" s="3"/>
      <c r="N36" s="3"/>
    </row>
    <row r="37" spans="13:14" ht="14.25" customHeight="1" x14ac:dyDescent="0.3">
      <c r="M37" s="3"/>
      <c r="N37" s="3"/>
    </row>
    <row r="38" spans="13:14" ht="14.25" customHeight="1" x14ac:dyDescent="0.3">
      <c r="M38" s="3"/>
      <c r="N38" s="3"/>
    </row>
    <row r="39" spans="13:14" ht="14.25" customHeight="1" x14ac:dyDescent="0.3">
      <c r="M39" s="3"/>
      <c r="N39" s="3"/>
    </row>
    <row r="40" spans="13:14" ht="14.25" customHeight="1" x14ac:dyDescent="0.3">
      <c r="M40" s="3"/>
      <c r="N40" s="3"/>
    </row>
    <row r="41" spans="13:14" ht="14.25" customHeight="1" x14ac:dyDescent="0.3">
      <c r="M41" s="3"/>
      <c r="N41" s="3"/>
    </row>
    <row r="42" spans="13:14" ht="14.25" customHeight="1" x14ac:dyDescent="0.3">
      <c r="M42" s="3"/>
      <c r="N42" s="3"/>
    </row>
    <row r="43" spans="13:14" ht="14.25" customHeight="1" x14ac:dyDescent="0.3">
      <c r="M43" s="3"/>
      <c r="N43" s="3"/>
    </row>
    <row r="44" spans="13:14" ht="14.25" customHeight="1" x14ac:dyDescent="0.3">
      <c r="M44" s="3"/>
      <c r="N44" s="3"/>
    </row>
    <row r="45" spans="13:14" ht="14.25" customHeight="1" x14ac:dyDescent="0.3">
      <c r="M45" s="3"/>
      <c r="N45" s="3"/>
    </row>
    <row r="46" spans="13:14" ht="14.25" customHeight="1" x14ac:dyDescent="0.3">
      <c r="M46" s="3"/>
      <c r="N46" s="3"/>
    </row>
    <row r="47" spans="13:14" ht="14.25" customHeight="1" x14ac:dyDescent="0.3">
      <c r="M47" s="3"/>
      <c r="N47" s="3"/>
    </row>
    <row r="48" spans="13:14" ht="14.25" customHeight="1" x14ac:dyDescent="0.3">
      <c r="M48" s="3"/>
      <c r="N48" s="3"/>
    </row>
    <row r="49" spans="13:14" ht="14.25" customHeight="1" x14ac:dyDescent="0.3">
      <c r="M49" s="3"/>
      <c r="N49" s="3"/>
    </row>
    <row r="50" spans="13:14" ht="14.25" customHeight="1" x14ac:dyDescent="0.3">
      <c r="M50" s="3"/>
      <c r="N50" s="3"/>
    </row>
    <row r="51" spans="13:14" ht="14.25" customHeight="1" x14ac:dyDescent="0.3">
      <c r="M51" s="3"/>
      <c r="N51" s="3"/>
    </row>
    <row r="52" spans="13:14" ht="14.25" customHeight="1" x14ac:dyDescent="0.3">
      <c r="M52" s="3"/>
      <c r="N52" s="3"/>
    </row>
    <row r="53" spans="13:14" ht="14.25" customHeight="1" x14ac:dyDescent="0.3">
      <c r="M53" s="3"/>
      <c r="N53" s="3"/>
    </row>
    <row r="54" spans="13:14" ht="14.25" customHeight="1" x14ac:dyDescent="0.3">
      <c r="M54" s="3"/>
      <c r="N54" s="3"/>
    </row>
    <row r="55" spans="13:14" ht="14.25" customHeight="1" x14ac:dyDescent="0.3">
      <c r="M55" s="3"/>
      <c r="N55" s="3"/>
    </row>
    <row r="56" spans="13:14" ht="14.25" customHeight="1" x14ac:dyDescent="0.3">
      <c r="M56" s="3"/>
      <c r="N56" s="3"/>
    </row>
    <row r="57" spans="13:14" ht="14.25" customHeight="1" x14ac:dyDescent="0.3">
      <c r="M57" s="3"/>
      <c r="N57" s="3"/>
    </row>
    <row r="58" spans="13:14" ht="14.25" customHeight="1" x14ac:dyDescent="0.3">
      <c r="M58" s="3"/>
      <c r="N58" s="3"/>
    </row>
    <row r="59" spans="13:14" ht="14.25" customHeight="1" x14ac:dyDescent="0.3">
      <c r="M59" s="3"/>
      <c r="N59" s="3"/>
    </row>
    <row r="60" spans="13:14" ht="14.25" customHeight="1" x14ac:dyDescent="0.3">
      <c r="M60" s="3"/>
      <c r="N60" s="3"/>
    </row>
    <row r="61" spans="13:14" ht="14.25" customHeight="1" x14ac:dyDescent="0.3">
      <c r="M61" s="3"/>
      <c r="N61" s="3"/>
    </row>
    <row r="62" spans="13:14" ht="14.25" customHeight="1" x14ac:dyDescent="0.3">
      <c r="M62" s="3"/>
      <c r="N62" s="3"/>
    </row>
    <row r="63" spans="13:14" ht="14.25" customHeight="1" x14ac:dyDescent="0.3">
      <c r="M63" s="3"/>
      <c r="N63" s="3"/>
    </row>
    <row r="64" spans="13:14" ht="14.25" customHeight="1" x14ac:dyDescent="0.3">
      <c r="M64" s="3"/>
      <c r="N64" s="3"/>
    </row>
    <row r="65" spans="13:14" ht="14.25" customHeight="1" x14ac:dyDescent="0.3">
      <c r="M65" s="3"/>
      <c r="N65" s="3"/>
    </row>
    <row r="66" spans="13:14" ht="14.25" customHeight="1" x14ac:dyDescent="0.3">
      <c r="M66" s="3"/>
      <c r="N66" s="3"/>
    </row>
    <row r="67" spans="13:14" ht="14.25" customHeight="1" x14ac:dyDescent="0.3">
      <c r="M67" s="3"/>
      <c r="N67" s="3"/>
    </row>
    <row r="68" spans="13:14" ht="14.25" customHeight="1" x14ac:dyDescent="0.3">
      <c r="M68" s="3"/>
      <c r="N68" s="3"/>
    </row>
    <row r="69" spans="13:14" ht="14.25" customHeight="1" x14ac:dyDescent="0.3">
      <c r="M69" s="3"/>
      <c r="N69" s="3"/>
    </row>
    <row r="70" spans="13:14" ht="14.25" customHeight="1" x14ac:dyDescent="0.3">
      <c r="M70" s="3"/>
      <c r="N70" s="3"/>
    </row>
    <row r="71" spans="13:14" ht="14.25" customHeight="1" x14ac:dyDescent="0.3">
      <c r="M71" s="3"/>
      <c r="N71" s="3"/>
    </row>
    <row r="72" spans="13:14" ht="14.25" customHeight="1" x14ac:dyDescent="0.3">
      <c r="M72" s="3"/>
      <c r="N72" s="3"/>
    </row>
    <row r="73" spans="13:14" ht="14.25" customHeight="1" x14ac:dyDescent="0.3">
      <c r="M73" s="3"/>
      <c r="N73" s="3"/>
    </row>
    <row r="74" spans="13:14" ht="14.25" customHeight="1" x14ac:dyDescent="0.3">
      <c r="M74" s="3"/>
      <c r="N74" s="3"/>
    </row>
    <row r="75" spans="13:14" ht="14.25" customHeight="1" x14ac:dyDescent="0.3">
      <c r="M75" s="3"/>
      <c r="N75" s="3"/>
    </row>
    <row r="76" spans="13:14" ht="14.25" customHeight="1" x14ac:dyDescent="0.3">
      <c r="M76" s="3"/>
      <c r="N76" s="3"/>
    </row>
    <row r="77" spans="13:14" ht="14.25" customHeight="1" x14ac:dyDescent="0.3">
      <c r="M77" s="3"/>
      <c r="N77" s="3"/>
    </row>
    <row r="78" spans="13:14" ht="14.25" customHeight="1" x14ac:dyDescent="0.3">
      <c r="M78" s="3"/>
      <c r="N78" s="3"/>
    </row>
    <row r="79" spans="13:14" ht="14.25" customHeight="1" x14ac:dyDescent="0.3">
      <c r="M79" s="3"/>
      <c r="N79" s="3"/>
    </row>
    <row r="80" spans="13:14" ht="14.25" customHeight="1" x14ac:dyDescent="0.3">
      <c r="M80" s="3"/>
      <c r="N80" s="3"/>
    </row>
    <row r="81" spans="13:14" ht="14.25" customHeight="1" x14ac:dyDescent="0.3">
      <c r="M81" s="3"/>
      <c r="N81" s="3"/>
    </row>
    <row r="82" spans="13:14" ht="14.25" customHeight="1" x14ac:dyDescent="0.3">
      <c r="M82" s="3"/>
      <c r="N82" s="3"/>
    </row>
    <row r="83" spans="13:14" ht="14.25" customHeight="1" x14ac:dyDescent="0.3">
      <c r="M83" s="3"/>
      <c r="N83" s="3"/>
    </row>
    <row r="84" spans="13:14" ht="14.25" customHeight="1" x14ac:dyDescent="0.3">
      <c r="M84" s="3"/>
      <c r="N84" s="3"/>
    </row>
    <row r="85" spans="13:14" ht="14.25" customHeight="1" x14ac:dyDescent="0.3">
      <c r="M85" s="3"/>
      <c r="N85" s="3"/>
    </row>
    <row r="86" spans="13:14" ht="14.25" customHeight="1" x14ac:dyDescent="0.3">
      <c r="M86" s="3"/>
      <c r="N86" s="3"/>
    </row>
    <row r="87" spans="13:14" ht="14.25" customHeight="1" x14ac:dyDescent="0.3">
      <c r="M87" s="3"/>
      <c r="N87" s="3"/>
    </row>
    <row r="88" spans="13:14" ht="14.25" customHeight="1" x14ac:dyDescent="0.3">
      <c r="M88" s="3"/>
      <c r="N88" s="3"/>
    </row>
    <row r="89" spans="13:14" ht="14.25" customHeight="1" x14ac:dyDescent="0.3">
      <c r="M89" s="3"/>
      <c r="N89" s="3"/>
    </row>
    <row r="90" spans="13:14" ht="14.25" customHeight="1" x14ac:dyDescent="0.3">
      <c r="M90" s="3"/>
      <c r="N90" s="3"/>
    </row>
    <row r="91" spans="13:14" ht="14.25" customHeight="1" x14ac:dyDescent="0.3">
      <c r="M91" s="3"/>
      <c r="N91" s="3"/>
    </row>
    <row r="92" spans="13:14" ht="14.25" customHeight="1" x14ac:dyDescent="0.3">
      <c r="M92" s="3"/>
      <c r="N92" s="3"/>
    </row>
    <row r="93" spans="13:14" ht="14.25" customHeight="1" x14ac:dyDescent="0.3">
      <c r="M93" s="3"/>
      <c r="N93" s="3"/>
    </row>
    <row r="94" spans="13:14" ht="14.25" customHeight="1" x14ac:dyDescent="0.3">
      <c r="M94" s="3"/>
      <c r="N94" s="3"/>
    </row>
    <row r="95" spans="13:14" ht="14.25" customHeight="1" x14ac:dyDescent="0.3">
      <c r="M95" s="3"/>
      <c r="N95" s="3"/>
    </row>
    <row r="96" spans="13:14" ht="14.25" customHeight="1" x14ac:dyDescent="0.3">
      <c r="M96" s="3"/>
      <c r="N96" s="3"/>
    </row>
    <row r="97" spans="13:14" ht="14.25" customHeight="1" x14ac:dyDescent="0.3">
      <c r="M97" s="3"/>
      <c r="N97" s="3"/>
    </row>
    <row r="98" spans="13:14" ht="14.25" customHeight="1" x14ac:dyDescent="0.3">
      <c r="M98" s="3"/>
      <c r="N98" s="3"/>
    </row>
    <row r="99" spans="13:14" ht="14.25" customHeight="1" x14ac:dyDescent="0.3">
      <c r="M99" s="3"/>
      <c r="N99" s="3"/>
    </row>
    <row r="100" spans="13:14" ht="14.25" customHeight="1" x14ac:dyDescent="0.3">
      <c r="M100" s="3"/>
      <c r="N100" s="3"/>
    </row>
    <row r="101" spans="13:14" ht="14.25" customHeight="1" x14ac:dyDescent="0.3">
      <c r="M101" s="3"/>
      <c r="N101" s="3"/>
    </row>
    <row r="102" spans="13:14" ht="14.25" customHeight="1" x14ac:dyDescent="0.3">
      <c r="M102" s="3"/>
      <c r="N102" s="3"/>
    </row>
    <row r="103" spans="13:14" ht="14.25" customHeight="1" x14ac:dyDescent="0.3">
      <c r="M103" s="3"/>
      <c r="N103" s="3"/>
    </row>
    <row r="104" spans="13:14" ht="14.25" customHeight="1" x14ac:dyDescent="0.3">
      <c r="M104" s="3"/>
      <c r="N104" s="3"/>
    </row>
    <row r="105" spans="13:14" ht="14.25" customHeight="1" x14ac:dyDescent="0.3">
      <c r="M105" s="3"/>
      <c r="N105" s="3"/>
    </row>
    <row r="106" spans="13:14" ht="14.25" customHeight="1" x14ac:dyDescent="0.3">
      <c r="M106" s="3"/>
      <c r="N106" s="3"/>
    </row>
    <row r="107" spans="13:14" ht="14.25" customHeight="1" x14ac:dyDescent="0.3">
      <c r="M107" s="3"/>
      <c r="N107" s="3"/>
    </row>
    <row r="108" spans="13:14" ht="14.25" customHeight="1" x14ac:dyDescent="0.3">
      <c r="M108" s="3"/>
      <c r="N108" s="3"/>
    </row>
    <row r="109" spans="13:14" ht="14.25" customHeight="1" x14ac:dyDescent="0.3">
      <c r="M109" s="3"/>
      <c r="N109" s="3"/>
    </row>
    <row r="110" spans="13:14" ht="14.25" customHeight="1" x14ac:dyDescent="0.3">
      <c r="M110" s="3"/>
      <c r="N110" s="3"/>
    </row>
    <row r="111" spans="13:14" ht="14.25" customHeight="1" x14ac:dyDescent="0.3">
      <c r="M111" s="3"/>
      <c r="N111" s="3"/>
    </row>
    <row r="112" spans="13:14" ht="14.25" customHeight="1" x14ac:dyDescent="0.3">
      <c r="M112" s="3"/>
      <c r="N112" s="3"/>
    </row>
    <row r="113" spans="13:14" ht="14.25" customHeight="1" x14ac:dyDescent="0.3">
      <c r="M113" s="3"/>
      <c r="N113" s="3"/>
    </row>
    <row r="114" spans="13:14" ht="14.25" customHeight="1" x14ac:dyDescent="0.3">
      <c r="M114" s="3"/>
      <c r="N114" s="3"/>
    </row>
    <row r="115" spans="13:14" ht="14.25" customHeight="1" x14ac:dyDescent="0.3">
      <c r="M115" s="3"/>
      <c r="N115" s="3"/>
    </row>
    <row r="116" spans="13:14" ht="14.25" customHeight="1" x14ac:dyDescent="0.3">
      <c r="M116" s="3"/>
      <c r="N116" s="3"/>
    </row>
    <row r="117" spans="13:14" ht="14.25" customHeight="1" x14ac:dyDescent="0.3">
      <c r="M117" s="3"/>
      <c r="N117" s="3"/>
    </row>
    <row r="118" spans="13:14" ht="14.25" customHeight="1" x14ac:dyDescent="0.3">
      <c r="M118" s="3"/>
      <c r="N118" s="3"/>
    </row>
    <row r="119" spans="13:14" ht="14.25" customHeight="1" x14ac:dyDescent="0.3">
      <c r="M119" s="3"/>
      <c r="N119" s="3"/>
    </row>
    <row r="120" spans="13:14" ht="14.25" customHeight="1" x14ac:dyDescent="0.3">
      <c r="M120" s="3"/>
      <c r="N120" s="3"/>
    </row>
    <row r="121" spans="13:14" ht="14.25" customHeight="1" x14ac:dyDescent="0.3">
      <c r="M121" s="3"/>
      <c r="N121" s="3"/>
    </row>
    <row r="122" spans="13:14" ht="14.25" customHeight="1" x14ac:dyDescent="0.3">
      <c r="M122" s="3"/>
      <c r="N122" s="3"/>
    </row>
    <row r="123" spans="13:14" ht="14.25" customHeight="1" x14ac:dyDescent="0.3">
      <c r="M123" s="3"/>
      <c r="N123" s="3"/>
    </row>
    <row r="124" spans="13:14" ht="14.25" customHeight="1" x14ac:dyDescent="0.3">
      <c r="M124" s="3"/>
      <c r="N124" s="3"/>
    </row>
    <row r="125" spans="13:14" ht="14.25" customHeight="1" x14ac:dyDescent="0.3">
      <c r="M125" s="3"/>
      <c r="N125" s="3"/>
    </row>
    <row r="126" spans="13:14" ht="14.25" customHeight="1" x14ac:dyDescent="0.3">
      <c r="M126" s="3"/>
      <c r="N126" s="3"/>
    </row>
    <row r="127" spans="13:14" ht="14.25" customHeight="1" x14ac:dyDescent="0.3">
      <c r="M127" s="3"/>
      <c r="N127" s="3"/>
    </row>
    <row r="128" spans="13:14" ht="14.25" customHeight="1" x14ac:dyDescent="0.3">
      <c r="M128" s="3"/>
      <c r="N128" s="3"/>
    </row>
    <row r="129" spans="13:14" ht="14.25" customHeight="1" x14ac:dyDescent="0.3">
      <c r="M129" s="3"/>
      <c r="N129" s="3"/>
    </row>
    <row r="130" spans="13:14" ht="14.25" customHeight="1" x14ac:dyDescent="0.3">
      <c r="M130" s="3"/>
      <c r="N130" s="3"/>
    </row>
    <row r="131" spans="13:14" ht="14.25" customHeight="1" x14ac:dyDescent="0.3">
      <c r="M131" s="3"/>
      <c r="N131" s="3"/>
    </row>
    <row r="132" spans="13:14" ht="14.25" customHeight="1" x14ac:dyDescent="0.3">
      <c r="M132" s="3"/>
      <c r="N132" s="3"/>
    </row>
    <row r="133" spans="13:14" ht="14.25" customHeight="1" x14ac:dyDescent="0.3">
      <c r="M133" s="3"/>
      <c r="N133" s="3"/>
    </row>
    <row r="134" spans="13:14" ht="14.25" customHeight="1" x14ac:dyDescent="0.3">
      <c r="M134" s="3"/>
      <c r="N134" s="3"/>
    </row>
    <row r="135" spans="13:14" ht="14.25" customHeight="1" x14ac:dyDescent="0.3">
      <c r="M135" s="3"/>
      <c r="N135" s="3"/>
    </row>
    <row r="136" spans="13:14" ht="14.25" customHeight="1" x14ac:dyDescent="0.3">
      <c r="M136" s="3"/>
      <c r="N136" s="3"/>
    </row>
    <row r="137" spans="13:14" ht="14.25" customHeight="1" x14ac:dyDescent="0.3">
      <c r="M137" s="3"/>
      <c r="N137" s="3"/>
    </row>
    <row r="138" spans="13:14" ht="14.25" customHeight="1" x14ac:dyDescent="0.3">
      <c r="M138" s="3"/>
      <c r="N138" s="3"/>
    </row>
    <row r="139" spans="13:14" ht="14.25" customHeight="1" x14ac:dyDescent="0.3">
      <c r="M139" s="3"/>
      <c r="N139" s="3"/>
    </row>
    <row r="140" spans="13:14" ht="14.25" customHeight="1" x14ac:dyDescent="0.3">
      <c r="M140" s="3"/>
      <c r="N140" s="3"/>
    </row>
    <row r="141" spans="13:14" ht="14.25" customHeight="1" x14ac:dyDescent="0.3">
      <c r="M141" s="3"/>
      <c r="N141" s="3"/>
    </row>
    <row r="142" spans="13:14" ht="14.25" customHeight="1" x14ac:dyDescent="0.3">
      <c r="M142" s="3"/>
      <c r="N142" s="3"/>
    </row>
    <row r="143" spans="13:14" ht="14.25" customHeight="1" x14ac:dyDescent="0.3">
      <c r="M143" s="3"/>
      <c r="N143" s="3"/>
    </row>
    <row r="144" spans="13:14" ht="14.25" customHeight="1" x14ac:dyDescent="0.3">
      <c r="M144" s="3"/>
      <c r="N144" s="3"/>
    </row>
    <row r="145" spans="13:14" ht="14.25" customHeight="1" x14ac:dyDescent="0.3">
      <c r="M145" s="3"/>
      <c r="N145" s="3"/>
    </row>
    <row r="146" spans="13:14" ht="14.25" customHeight="1" x14ac:dyDescent="0.3">
      <c r="M146" s="3"/>
      <c r="N146" s="3"/>
    </row>
    <row r="147" spans="13:14" ht="14.25" customHeight="1" x14ac:dyDescent="0.3">
      <c r="M147" s="3"/>
      <c r="N147" s="3"/>
    </row>
    <row r="148" spans="13:14" ht="14.25" customHeight="1" x14ac:dyDescent="0.3">
      <c r="M148" s="3"/>
      <c r="N148" s="3"/>
    </row>
    <row r="149" spans="13:14" ht="14.25" customHeight="1" x14ac:dyDescent="0.3">
      <c r="M149" s="3"/>
      <c r="N149" s="3"/>
    </row>
    <row r="150" spans="13:14" ht="14.25" customHeight="1" x14ac:dyDescent="0.3">
      <c r="M150" s="3"/>
      <c r="N150" s="3"/>
    </row>
    <row r="151" spans="13:14" ht="14.25" customHeight="1" x14ac:dyDescent="0.3">
      <c r="M151" s="3"/>
      <c r="N151" s="3"/>
    </row>
    <row r="152" spans="13:14" ht="14.25" customHeight="1" x14ac:dyDescent="0.3">
      <c r="M152" s="3"/>
      <c r="N152" s="3"/>
    </row>
    <row r="153" spans="13:14" ht="14.25" customHeight="1" x14ac:dyDescent="0.3">
      <c r="M153" s="3"/>
      <c r="N153" s="3"/>
    </row>
    <row r="154" spans="13:14" ht="14.25" customHeight="1" x14ac:dyDescent="0.3">
      <c r="M154" s="3"/>
      <c r="N154" s="3"/>
    </row>
    <row r="155" spans="13:14" ht="14.25" customHeight="1" x14ac:dyDescent="0.3">
      <c r="M155" s="3"/>
      <c r="N155" s="3"/>
    </row>
    <row r="156" spans="13:14" ht="14.25" customHeight="1" x14ac:dyDescent="0.3">
      <c r="M156" s="3"/>
      <c r="N156" s="3"/>
    </row>
    <row r="157" spans="13:14" ht="14.25" customHeight="1" x14ac:dyDescent="0.3">
      <c r="M157" s="3"/>
      <c r="N157" s="3"/>
    </row>
    <row r="158" spans="13:14" ht="14.25" customHeight="1" x14ac:dyDescent="0.3">
      <c r="M158" s="3"/>
      <c r="N158" s="3"/>
    </row>
    <row r="159" spans="13:14" ht="14.25" customHeight="1" x14ac:dyDescent="0.3">
      <c r="M159" s="3"/>
      <c r="N159" s="3"/>
    </row>
    <row r="160" spans="13:14" ht="14.25" customHeight="1" x14ac:dyDescent="0.3">
      <c r="M160" s="3"/>
      <c r="N160" s="3"/>
    </row>
    <row r="161" spans="13:14" ht="14.25" customHeight="1" x14ac:dyDescent="0.3">
      <c r="M161" s="3"/>
      <c r="N161" s="3"/>
    </row>
    <row r="162" spans="13:14" ht="14.25" customHeight="1" x14ac:dyDescent="0.3">
      <c r="M162" s="3"/>
      <c r="N162" s="3"/>
    </row>
    <row r="163" spans="13:14" ht="14.25" customHeight="1" x14ac:dyDescent="0.3">
      <c r="M163" s="3"/>
      <c r="N163" s="3"/>
    </row>
    <row r="164" spans="13:14" ht="14.25" customHeight="1" x14ac:dyDescent="0.3">
      <c r="M164" s="3"/>
      <c r="N164" s="3"/>
    </row>
    <row r="165" spans="13:14" ht="14.25" customHeight="1" x14ac:dyDescent="0.3">
      <c r="M165" s="3"/>
      <c r="N165" s="3"/>
    </row>
    <row r="166" spans="13:14" ht="14.25" customHeight="1" x14ac:dyDescent="0.3">
      <c r="M166" s="3"/>
      <c r="N166" s="3"/>
    </row>
    <row r="167" spans="13:14" ht="14.25" customHeight="1" x14ac:dyDescent="0.3">
      <c r="M167" s="3"/>
      <c r="N167" s="3"/>
    </row>
    <row r="168" spans="13:14" ht="14.25" customHeight="1" x14ac:dyDescent="0.3">
      <c r="M168" s="3"/>
      <c r="N168" s="3"/>
    </row>
    <row r="169" spans="13:14" ht="14.25" customHeight="1" x14ac:dyDescent="0.3">
      <c r="M169" s="3"/>
      <c r="N169" s="3"/>
    </row>
    <row r="170" spans="13:14" ht="14.25" customHeight="1" x14ac:dyDescent="0.3">
      <c r="M170" s="3"/>
      <c r="N170" s="3"/>
    </row>
    <row r="171" spans="13:14" ht="14.25" customHeight="1" x14ac:dyDescent="0.3">
      <c r="M171" s="3"/>
      <c r="N171" s="3"/>
    </row>
    <row r="172" spans="13:14" ht="14.25" customHeight="1" x14ac:dyDescent="0.3">
      <c r="M172" s="3"/>
      <c r="N172" s="3"/>
    </row>
    <row r="173" spans="13:14" ht="14.25" customHeight="1" x14ac:dyDescent="0.3">
      <c r="M173" s="3"/>
      <c r="N173" s="3"/>
    </row>
    <row r="174" spans="13:14" ht="14.25" customHeight="1" x14ac:dyDescent="0.3">
      <c r="M174" s="3"/>
      <c r="N174" s="3"/>
    </row>
    <row r="175" spans="13:14" ht="14.25" customHeight="1" x14ac:dyDescent="0.3">
      <c r="M175" s="3"/>
      <c r="N175" s="3"/>
    </row>
    <row r="176" spans="13:14" ht="14.25" customHeight="1" x14ac:dyDescent="0.3">
      <c r="M176" s="3"/>
      <c r="N176" s="3"/>
    </row>
    <row r="177" spans="13:14" ht="14.25" customHeight="1" x14ac:dyDescent="0.3">
      <c r="M177" s="3"/>
      <c r="N177" s="3"/>
    </row>
    <row r="178" spans="13:14" ht="14.25" customHeight="1" x14ac:dyDescent="0.3">
      <c r="M178" s="3"/>
      <c r="N178" s="3"/>
    </row>
    <row r="179" spans="13:14" ht="14.25" customHeight="1" x14ac:dyDescent="0.3">
      <c r="M179" s="3"/>
      <c r="N179" s="3"/>
    </row>
    <row r="180" spans="13:14" ht="14.25" customHeight="1" x14ac:dyDescent="0.3">
      <c r="M180" s="3"/>
      <c r="N180" s="3"/>
    </row>
    <row r="181" spans="13:14" ht="14.25" customHeight="1" x14ac:dyDescent="0.3">
      <c r="M181" s="3"/>
      <c r="N181" s="3"/>
    </row>
    <row r="182" spans="13:14" ht="14.25" customHeight="1" x14ac:dyDescent="0.3">
      <c r="M182" s="3"/>
      <c r="N182" s="3"/>
    </row>
    <row r="183" spans="13:14" ht="14.25" customHeight="1" x14ac:dyDescent="0.3">
      <c r="M183" s="3"/>
      <c r="N183" s="3"/>
    </row>
    <row r="184" spans="13:14" ht="14.25" customHeight="1" x14ac:dyDescent="0.3">
      <c r="M184" s="3"/>
      <c r="N184" s="3"/>
    </row>
    <row r="185" spans="13:14" ht="14.25" customHeight="1" x14ac:dyDescent="0.3">
      <c r="M185" s="3"/>
      <c r="N185" s="3"/>
    </row>
    <row r="186" spans="13:14" ht="14.25" customHeight="1" x14ac:dyDescent="0.3">
      <c r="M186" s="3"/>
      <c r="N186" s="3"/>
    </row>
    <row r="187" spans="13:14" ht="14.25" customHeight="1" x14ac:dyDescent="0.3">
      <c r="M187" s="3"/>
      <c r="N187" s="3"/>
    </row>
    <row r="188" spans="13:14" ht="14.25" customHeight="1" x14ac:dyDescent="0.3">
      <c r="M188" s="3"/>
      <c r="N188" s="3"/>
    </row>
    <row r="189" spans="13:14" ht="14.25" customHeight="1" x14ac:dyDescent="0.3">
      <c r="M189" s="3"/>
      <c r="N189" s="3"/>
    </row>
    <row r="190" spans="13:14" ht="14.25" customHeight="1" x14ac:dyDescent="0.3">
      <c r="M190" s="3"/>
      <c r="N190" s="3"/>
    </row>
    <row r="191" spans="13:14" ht="14.25" customHeight="1" x14ac:dyDescent="0.3">
      <c r="M191" s="3"/>
      <c r="N191" s="3"/>
    </row>
    <row r="192" spans="13:14" ht="14.25" customHeight="1" x14ac:dyDescent="0.3">
      <c r="M192" s="3"/>
      <c r="N192" s="3"/>
    </row>
    <row r="193" spans="13:14" ht="14.25" customHeight="1" x14ac:dyDescent="0.3">
      <c r="M193" s="3"/>
      <c r="N193" s="3"/>
    </row>
    <row r="194" spans="13:14" ht="14.25" customHeight="1" x14ac:dyDescent="0.3">
      <c r="M194" s="3"/>
      <c r="N194" s="3"/>
    </row>
    <row r="195" spans="13:14" ht="14.25" customHeight="1" x14ac:dyDescent="0.3">
      <c r="M195" s="3"/>
      <c r="N195" s="3"/>
    </row>
    <row r="196" spans="13:14" ht="14.25" customHeight="1" x14ac:dyDescent="0.3">
      <c r="M196" s="3"/>
      <c r="N196" s="3"/>
    </row>
    <row r="197" spans="13:14" ht="14.25" customHeight="1" x14ac:dyDescent="0.3">
      <c r="M197" s="3"/>
      <c r="N197" s="3"/>
    </row>
    <row r="198" spans="13:14" ht="14.25" customHeight="1" x14ac:dyDescent="0.3">
      <c r="M198" s="3"/>
      <c r="N198" s="3"/>
    </row>
    <row r="199" spans="13:14" ht="14.25" customHeight="1" x14ac:dyDescent="0.3">
      <c r="M199" s="3"/>
      <c r="N199" s="3"/>
    </row>
    <row r="200" spans="13:14" ht="14.25" customHeight="1" x14ac:dyDescent="0.3">
      <c r="M200" s="3"/>
      <c r="N200" s="3"/>
    </row>
    <row r="201" spans="13:14" ht="14.25" customHeight="1" x14ac:dyDescent="0.3">
      <c r="M201" s="3"/>
      <c r="N201" s="3"/>
    </row>
    <row r="202" spans="13:14" ht="14.25" customHeight="1" x14ac:dyDescent="0.3">
      <c r="M202" s="3"/>
      <c r="N202" s="3"/>
    </row>
    <row r="203" spans="13:14" ht="14.25" customHeight="1" x14ac:dyDescent="0.3">
      <c r="M203" s="3"/>
      <c r="N203" s="3"/>
    </row>
    <row r="204" spans="13:14" ht="14.25" customHeight="1" x14ac:dyDescent="0.3">
      <c r="M204" s="3"/>
      <c r="N204" s="3"/>
    </row>
    <row r="205" spans="13:14" ht="14.25" customHeight="1" x14ac:dyDescent="0.3">
      <c r="M205" s="3"/>
      <c r="N205" s="3"/>
    </row>
    <row r="206" spans="13:14" ht="14.25" customHeight="1" x14ac:dyDescent="0.3">
      <c r="M206" s="3"/>
      <c r="N206" s="3"/>
    </row>
    <row r="207" spans="13:14" ht="14.25" customHeight="1" x14ac:dyDescent="0.3">
      <c r="M207" s="3"/>
      <c r="N207" s="3"/>
    </row>
    <row r="208" spans="13:14" ht="14.25" customHeight="1" x14ac:dyDescent="0.3">
      <c r="M208" s="3"/>
      <c r="N208" s="3"/>
    </row>
    <row r="209" spans="13:14" ht="14.25" customHeight="1" x14ac:dyDescent="0.3">
      <c r="M209" s="3"/>
      <c r="N209" s="3"/>
    </row>
    <row r="210" spans="13:14" ht="14.25" customHeight="1" x14ac:dyDescent="0.3">
      <c r="M210" s="3"/>
      <c r="N210" s="3"/>
    </row>
    <row r="211" spans="13:14" ht="14.25" customHeight="1" x14ac:dyDescent="0.3">
      <c r="M211" s="3"/>
      <c r="N211" s="3"/>
    </row>
    <row r="212" spans="13:14" ht="14.25" customHeight="1" x14ac:dyDescent="0.3">
      <c r="M212" s="3"/>
      <c r="N212" s="3"/>
    </row>
    <row r="213" spans="13:14" ht="14.25" customHeight="1" x14ac:dyDescent="0.3">
      <c r="M213" s="3"/>
      <c r="N213" s="3"/>
    </row>
    <row r="214" spans="13:14" ht="14.25" customHeight="1" x14ac:dyDescent="0.3">
      <c r="M214" s="3"/>
      <c r="N214" s="3"/>
    </row>
    <row r="215" spans="13:14" ht="14.25" customHeight="1" x14ac:dyDescent="0.3">
      <c r="M215" s="3"/>
      <c r="N215" s="3"/>
    </row>
    <row r="216" spans="13:14" ht="14.25" customHeight="1" x14ac:dyDescent="0.3">
      <c r="M216" s="3"/>
      <c r="N216" s="3"/>
    </row>
    <row r="217" spans="13:14" ht="14.25" customHeight="1" x14ac:dyDescent="0.3">
      <c r="M217" s="3"/>
      <c r="N217" s="3"/>
    </row>
    <row r="218" spans="13:14" ht="14.25" customHeight="1" x14ac:dyDescent="0.3">
      <c r="M218" s="3"/>
      <c r="N218" s="3"/>
    </row>
    <row r="219" spans="13:14" ht="14.25" customHeight="1" x14ac:dyDescent="0.3">
      <c r="M219" s="3"/>
      <c r="N219" s="3"/>
    </row>
    <row r="220" spans="13:14" ht="14.25" customHeight="1" x14ac:dyDescent="0.3">
      <c r="M220" s="3"/>
      <c r="N220" s="3"/>
    </row>
    <row r="221" spans="13:14" ht="14.25" customHeight="1" x14ac:dyDescent="0.3">
      <c r="M221" s="3"/>
      <c r="N221" s="3"/>
    </row>
    <row r="222" spans="13:14" ht="14.25" customHeight="1" x14ac:dyDescent="0.3">
      <c r="M222" s="3"/>
      <c r="N222" s="3"/>
    </row>
    <row r="223" spans="13:14" ht="14.25" customHeight="1" x14ac:dyDescent="0.3">
      <c r="M223" s="3"/>
      <c r="N223" s="3"/>
    </row>
    <row r="224" spans="13:14" ht="14.25" customHeight="1" x14ac:dyDescent="0.3">
      <c r="M224" s="3"/>
      <c r="N224" s="3"/>
    </row>
    <row r="225" spans="13:14" ht="14.25" customHeight="1" x14ac:dyDescent="0.3">
      <c r="M225" s="3"/>
      <c r="N225" s="3"/>
    </row>
    <row r="226" spans="13:14" ht="14.25" customHeight="1" x14ac:dyDescent="0.3">
      <c r="M226" s="3"/>
      <c r="N226" s="3"/>
    </row>
    <row r="227" spans="13:14" ht="14.25" customHeight="1" x14ac:dyDescent="0.3">
      <c r="M227" s="3"/>
      <c r="N227" s="3"/>
    </row>
    <row r="228" spans="13:14" ht="14.25" customHeight="1" x14ac:dyDescent="0.3">
      <c r="M228" s="3"/>
      <c r="N228" s="3"/>
    </row>
    <row r="229" spans="13:14" ht="14.25" customHeight="1" x14ac:dyDescent="0.3">
      <c r="M229" s="3"/>
      <c r="N229" s="3"/>
    </row>
    <row r="230" spans="13:14" ht="14.25" customHeight="1" x14ac:dyDescent="0.3">
      <c r="M230" s="3"/>
      <c r="N230" s="3"/>
    </row>
    <row r="231" spans="13:14" ht="14.25" customHeight="1" x14ac:dyDescent="0.3">
      <c r="M231" s="3"/>
      <c r="N231" s="3"/>
    </row>
    <row r="232" spans="13:14" ht="14.25" customHeight="1" x14ac:dyDescent="0.3">
      <c r="M232" s="3"/>
      <c r="N232" s="3"/>
    </row>
    <row r="233" spans="13:14" ht="14.25" customHeight="1" x14ac:dyDescent="0.3">
      <c r="M233" s="3"/>
      <c r="N233" s="3"/>
    </row>
    <row r="234" spans="13:14" ht="14.25" customHeight="1" x14ac:dyDescent="0.3">
      <c r="M234" s="3"/>
      <c r="N234" s="3"/>
    </row>
    <row r="235" spans="13:14" ht="14.25" customHeight="1" x14ac:dyDescent="0.3">
      <c r="M235" s="3"/>
      <c r="N235" s="3"/>
    </row>
    <row r="236" spans="13:14" ht="14.25" customHeight="1" x14ac:dyDescent="0.3">
      <c r="M236" s="3"/>
      <c r="N236" s="3"/>
    </row>
    <row r="237" spans="13:14" ht="14.25" customHeight="1" x14ac:dyDescent="0.3">
      <c r="M237" s="3"/>
      <c r="N237" s="3"/>
    </row>
    <row r="238" spans="13:14" ht="14.25" customHeight="1" x14ac:dyDescent="0.3">
      <c r="M238" s="3"/>
      <c r="N238" s="3"/>
    </row>
    <row r="239" spans="13:14" ht="14.25" customHeight="1" x14ac:dyDescent="0.3">
      <c r="M239" s="3"/>
      <c r="N239" s="3"/>
    </row>
    <row r="240" spans="13:14" ht="14.25" customHeight="1" x14ac:dyDescent="0.3">
      <c r="M240" s="3"/>
      <c r="N240" s="3"/>
    </row>
    <row r="241" spans="13:14" ht="14.25" customHeight="1" x14ac:dyDescent="0.3">
      <c r="M241" s="3"/>
      <c r="N241" s="3"/>
    </row>
    <row r="242" spans="13:14" ht="14.25" customHeight="1" x14ac:dyDescent="0.3">
      <c r="M242" s="3"/>
      <c r="N242" s="3"/>
    </row>
    <row r="243" spans="13:14" ht="14.25" customHeight="1" x14ac:dyDescent="0.3">
      <c r="M243" s="3"/>
      <c r="N243" s="3"/>
    </row>
    <row r="244" spans="13:14" ht="14.25" customHeight="1" x14ac:dyDescent="0.3">
      <c r="M244" s="3"/>
      <c r="N244" s="3"/>
    </row>
    <row r="245" spans="13:14" ht="14.25" customHeight="1" x14ac:dyDescent="0.3">
      <c r="M245" s="3"/>
      <c r="N245" s="3"/>
    </row>
    <row r="246" spans="13:14" ht="14.25" customHeight="1" x14ac:dyDescent="0.3">
      <c r="M246" s="3"/>
      <c r="N246" s="3"/>
    </row>
    <row r="247" spans="13:14" ht="14.25" customHeight="1" x14ac:dyDescent="0.3">
      <c r="M247" s="3"/>
      <c r="N247" s="3"/>
    </row>
    <row r="248" spans="13:14" ht="14.25" customHeight="1" x14ac:dyDescent="0.3">
      <c r="M248" s="3"/>
      <c r="N248" s="3"/>
    </row>
    <row r="249" spans="13:14" ht="14.25" customHeight="1" x14ac:dyDescent="0.3">
      <c r="M249" s="3"/>
      <c r="N249" s="3"/>
    </row>
    <row r="250" spans="13:14" ht="14.25" customHeight="1" x14ac:dyDescent="0.3">
      <c r="M250" s="3"/>
      <c r="N250" s="3"/>
    </row>
    <row r="251" spans="13:14" ht="14.25" customHeight="1" x14ac:dyDescent="0.3">
      <c r="M251" s="3"/>
      <c r="N251" s="3"/>
    </row>
    <row r="252" spans="13:14" ht="14.25" customHeight="1" x14ac:dyDescent="0.3">
      <c r="M252" s="3"/>
      <c r="N252" s="3"/>
    </row>
    <row r="253" spans="13:14" ht="14.25" customHeight="1" x14ac:dyDescent="0.3">
      <c r="M253" s="3"/>
      <c r="N253" s="3"/>
    </row>
    <row r="254" spans="13:14" ht="14.25" customHeight="1" x14ac:dyDescent="0.3">
      <c r="M254" s="3"/>
      <c r="N254" s="3"/>
    </row>
    <row r="255" spans="13:14" ht="14.25" customHeight="1" x14ac:dyDescent="0.3">
      <c r="M255" s="3"/>
      <c r="N255" s="3"/>
    </row>
    <row r="256" spans="13:14" ht="14.25" customHeight="1" x14ac:dyDescent="0.3">
      <c r="M256" s="3"/>
      <c r="N256" s="3"/>
    </row>
    <row r="257" spans="13:14" ht="14.25" customHeight="1" x14ac:dyDescent="0.3">
      <c r="M257" s="3"/>
      <c r="N257" s="3"/>
    </row>
    <row r="258" spans="13:14" ht="14.25" customHeight="1" x14ac:dyDescent="0.3">
      <c r="M258" s="3"/>
      <c r="N258" s="3"/>
    </row>
    <row r="259" spans="13:14" ht="14.25" customHeight="1" x14ac:dyDescent="0.3">
      <c r="M259" s="3"/>
      <c r="N259" s="3"/>
    </row>
    <row r="260" spans="13:14" ht="14.25" customHeight="1" x14ac:dyDescent="0.3">
      <c r="M260" s="3"/>
      <c r="N260" s="3"/>
    </row>
    <row r="261" spans="13:14" ht="14.25" customHeight="1" x14ac:dyDescent="0.3">
      <c r="M261" s="3"/>
      <c r="N261" s="3"/>
    </row>
    <row r="262" spans="13:14" ht="14.25" customHeight="1" x14ac:dyDescent="0.3">
      <c r="M262" s="3"/>
      <c r="N262" s="3"/>
    </row>
    <row r="263" spans="13:14" ht="14.25" customHeight="1" x14ac:dyDescent="0.3">
      <c r="M263" s="3"/>
      <c r="N263" s="3"/>
    </row>
    <row r="264" spans="13:14" ht="14.25" customHeight="1" x14ac:dyDescent="0.3">
      <c r="M264" s="3"/>
      <c r="N264" s="3"/>
    </row>
    <row r="265" spans="13:14" ht="14.25" customHeight="1" x14ac:dyDescent="0.3">
      <c r="M265" s="3"/>
      <c r="N265" s="3"/>
    </row>
    <row r="266" spans="13:14" ht="14.25" customHeight="1" x14ac:dyDescent="0.3">
      <c r="M266" s="3"/>
      <c r="N266" s="3"/>
    </row>
    <row r="267" spans="13:14" ht="14.25" customHeight="1" x14ac:dyDescent="0.3">
      <c r="M267" s="3"/>
      <c r="N267" s="3"/>
    </row>
    <row r="268" spans="13:14" ht="14.25" customHeight="1" x14ac:dyDescent="0.3">
      <c r="M268" s="3"/>
      <c r="N268" s="3"/>
    </row>
    <row r="269" spans="13:14" ht="14.25" customHeight="1" x14ac:dyDescent="0.3">
      <c r="M269" s="3"/>
      <c r="N269" s="3"/>
    </row>
    <row r="270" spans="13:14" ht="14.25" customHeight="1" x14ac:dyDescent="0.3">
      <c r="M270" s="3"/>
      <c r="N270" s="3"/>
    </row>
    <row r="271" spans="13:14" ht="14.25" customHeight="1" x14ac:dyDescent="0.3">
      <c r="M271" s="3"/>
      <c r="N271" s="3"/>
    </row>
    <row r="272" spans="13:14" ht="14.25" customHeight="1" x14ac:dyDescent="0.3">
      <c r="M272" s="3"/>
      <c r="N272" s="3"/>
    </row>
    <row r="273" spans="13:14" ht="14.25" customHeight="1" x14ac:dyDescent="0.3">
      <c r="M273" s="3"/>
      <c r="N273" s="3"/>
    </row>
    <row r="274" spans="13:14" ht="14.25" customHeight="1" x14ac:dyDescent="0.3">
      <c r="M274" s="3"/>
      <c r="N274" s="3"/>
    </row>
    <row r="275" spans="13:14" ht="14.25" customHeight="1" x14ac:dyDescent="0.3">
      <c r="M275" s="3"/>
      <c r="N275" s="3"/>
    </row>
    <row r="276" spans="13:14" ht="14.25" customHeight="1" x14ac:dyDescent="0.3">
      <c r="M276" s="3"/>
      <c r="N276" s="3"/>
    </row>
    <row r="277" spans="13:14" ht="14.25" customHeight="1" x14ac:dyDescent="0.3">
      <c r="M277" s="3"/>
      <c r="N277" s="3"/>
    </row>
    <row r="278" spans="13:14" ht="14.25" customHeight="1" x14ac:dyDescent="0.3">
      <c r="M278" s="3"/>
      <c r="N278" s="3"/>
    </row>
    <row r="279" spans="13:14" ht="14.25" customHeight="1" x14ac:dyDescent="0.3">
      <c r="M279" s="3"/>
      <c r="N279" s="3"/>
    </row>
    <row r="280" spans="13:14" ht="14.25" customHeight="1" x14ac:dyDescent="0.3">
      <c r="M280" s="3"/>
      <c r="N280" s="3"/>
    </row>
    <row r="281" spans="13:14" ht="14.25" customHeight="1" x14ac:dyDescent="0.3">
      <c r="M281" s="3"/>
      <c r="N281" s="3"/>
    </row>
    <row r="282" spans="13:14" ht="14.25" customHeight="1" x14ac:dyDescent="0.3">
      <c r="M282" s="3"/>
      <c r="N282" s="3"/>
    </row>
    <row r="283" spans="13:14" ht="14.25" customHeight="1" x14ac:dyDescent="0.3">
      <c r="M283" s="3"/>
      <c r="N283" s="3"/>
    </row>
    <row r="284" spans="13:14" ht="14.25" customHeight="1" x14ac:dyDescent="0.3">
      <c r="M284" s="3"/>
      <c r="N284" s="3"/>
    </row>
    <row r="285" spans="13:14" ht="14.25" customHeight="1" x14ac:dyDescent="0.3">
      <c r="M285" s="3"/>
      <c r="N285" s="3"/>
    </row>
    <row r="286" spans="13:14" ht="14.25" customHeight="1" x14ac:dyDescent="0.3">
      <c r="M286" s="3"/>
      <c r="N286" s="3"/>
    </row>
    <row r="287" spans="13:14" ht="14.25" customHeight="1" x14ac:dyDescent="0.3">
      <c r="M287" s="3"/>
      <c r="N287" s="3"/>
    </row>
    <row r="288" spans="13:14" ht="14.25" customHeight="1" x14ac:dyDescent="0.3">
      <c r="M288" s="3"/>
      <c r="N288" s="3"/>
    </row>
    <row r="289" spans="13:14" ht="14.25" customHeight="1" x14ac:dyDescent="0.3">
      <c r="M289" s="3"/>
      <c r="N289" s="3"/>
    </row>
    <row r="290" spans="13:14" ht="14.25" customHeight="1" x14ac:dyDescent="0.3">
      <c r="M290" s="3"/>
      <c r="N290" s="3"/>
    </row>
    <row r="291" spans="13:14" ht="14.25" customHeight="1" x14ac:dyDescent="0.3">
      <c r="M291" s="3"/>
      <c r="N291" s="3"/>
    </row>
    <row r="292" spans="13:14" ht="14.25" customHeight="1" x14ac:dyDescent="0.3">
      <c r="M292" s="3"/>
      <c r="N292" s="3"/>
    </row>
    <row r="293" spans="13:14" ht="14.25" customHeight="1" x14ac:dyDescent="0.3">
      <c r="M293" s="3"/>
      <c r="N293" s="3"/>
    </row>
    <row r="294" spans="13:14" ht="14.25" customHeight="1" x14ac:dyDescent="0.3">
      <c r="M294" s="3"/>
      <c r="N294" s="3"/>
    </row>
    <row r="295" spans="13:14" ht="14.25" customHeight="1" x14ac:dyDescent="0.3">
      <c r="M295" s="3"/>
      <c r="N295" s="3"/>
    </row>
    <row r="296" spans="13:14" ht="14.25" customHeight="1" x14ac:dyDescent="0.3">
      <c r="M296" s="3"/>
      <c r="N296" s="3"/>
    </row>
    <row r="297" spans="13:14" ht="14.25" customHeight="1" x14ac:dyDescent="0.3">
      <c r="M297" s="3"/>
      <c r="N297" s="3"/>
    </row>
    <row r="298" spans="13:14" ht="14.25" customHeight="1" x14ac:dyDescent="0.3">
      <c r="M298" s="3"/>
      <c r="N298" s="3"/>
    </row>
    <row r="299" spans="13:14" ht="14.25" customHeight="1" x14ac:dyDescent="0.3">
      <c r="M299" s="3"/>
      <c r="N299" s="3"/>
    </row>
    <row r="300" spans="13:14" ht="14.25" customHeight="1" x14ac:dyDescent="0.3">
      <c r="M300" s="3"/>
      <c r="N300" s="3"/>
    </row>
    <row r="301" spans="13:14" ht="14.25" customHeight="1" x14ac:dyDescent="0.3">
      <c r="M301" s="3"/>
      <c r="N301" s="3"/>
    </row>
    <row r="302" spans="13:14" ht="14.25" customHeight="1" x14ac:dyDescent="0.3">
      <c r="M302" s="3"/>
      <c r="N302" s="3"/>
    </row>
    <row r="303" spans="13:14" ht="14.25" customHeight="1" x14ac:dyDescent="0.3">
      <c r="M303" s="3"/>
      <c r="N303" s="3"/>
    </row>
    <row r="304" spans="13:14" ht="14.25" customHeight="1" x14ac:dyDescent="0.3">
      <c r="M304" s="3"/>
      <c r="N304" s="3"/>
    </row>
    <row r="305" spans="13:14" ht="14.25" customHeight="1" x14ac:dyDescent="0.3">
      <c r="M305" s="3"/>
      <c r="N305" s="3"/>
    </row>
    <row r="306" spans="13:14" ht="14.25" customHeight="1" x14ac:dyDescent="0.3">
      <c r="M306" s="3"/>
      <c r="N306" s="3"/>
    </row>
    <row r="307" spans="13:14" ht="14.25" customHeight="1" x14ac:dyDescent="0.3">
      <c r="M307" s="3"/>
      <c r="N307" s="3"/>
    </row>
    <row r="308" spans="13:14" ht="14.25" customHeight="1" x14ac:dyDescent="0.3">
      <c r="M308" s="3"/>
      <c r="N308" s="3"/>
    </row>
    <row r="309" spans="13:14" ht="14.25" customHeight="1" x14ac:dyDescent="0.3">
      <c r="M309" s="3"/>
      <c r="N309" s="3"/>
    </row>
    <row r="310" spans="13:14" ht="14.25" customHeight="1" x14ac:dyDescent="0.3">
      <c r="M310" s="3"/>
      <c r="N310" s="3"/>
    </row>
    <row r="311" spans="13:14" ht="14.25" customHeight="1" x14ac:dyDescent="0.3">
      <c r="M311" s="3"/>
      <c r="N311" s="3"/>
    </row>
    <row r="312" spans="13:14" ht="14.25" customHeight="1" x14ac:dyDescent="0.3">
      <c r="M312" s="3"/>
      <c r="N312" s="3"/>
    </row>
    <row r="313" spans="13:14" ht="14.25" customHeight="1" x14ac:dyDescent="0.3">
      <c r="M313" s="3"/>
      <c r="N313" s="3"/>
    </row>
    <row r="314" spans="13:14" ht="14.25" customHeight="1" x14ac:dyDescent="0.3">
      <c r="M314" s="3"/>
      <c r="N314" s="3"/>
    </row>
    <row r="315" spans="13:14" ht="14.25" customHeight="1" x14ac:dyDescent="0.3">
      <c r="M315" s="3"/>
      <c r="N315" s="3"/>
    </row>
    <row r="316" spans="13:14" ht="14.25" customHeight="1" x14ac:dyDescent="0.3">
      <c r="M316" s="3"/>
      <c r="N316" s="3"/>
    </row>
    <row r="317" spans="13:14" ht="14.25" customHeight="1" x14ac:dyDescent="0.3">
      <c r="M317" s="3"/>
      <c r="N317" s="3"/>
    </row>
    <row r="318" spans="13:14" ht="14.25" customHeight="1" x14ac:dyDescent="0.3">
      <c r="M318" s="3"/>
      <c r="N318" s="3"/>
    </row>
    <row r="319" spans="13:14" ht="14.25" customHeight="1" x14ac:dyDescent="0.3">
      <c r="M319" s="3"/>
      <c r="N319" s="3"/>
    </row>
    <row r="320" spans="13:14" ht="14.25" customHeight="1" x14ac:dyDescent="0.3">
      <c r="M320" s="3"/>
      <c r="N320" s="3"/>
    </row>
    <row r="321" spans="13:14" ht="14.25" customHeight="1" x14ac:dyDescent="0.3">
      <c r="M321" s="3"/>
      <c r="N321" s="3"/>
    </row>
    <row r="322" spans="13:14" ht="14.25" customHeight="1" x14ac:dyDescent="0.3">
      <c r="M322" s="3"/>
      <c r="N322" s="3"/>
    </row>
    <row r="323" spans="13:14" ht="14.25" customHeight="1" x14ac:dyDescent="0.3">
      <c r="M323" s="3"/>
      <c r="N323" s="3"/>
    </row>
    <row r="324" spans="13:14" ht="14.25" customHeight="1" x14ac:dyDescent="0.3">
      <c r="M324" s="3"/>
      <c r="N324" s="3"/>
    </row>
    <row r="325" spans="13:14" ht="14.25" customHeight="1" x14ac:dyDescent="0.3">
      <c r="M325" s="3"/>
      <c r="N325" s="3"/>
    </row>
    <row r="326" spans="13:14" ht="14.25" customHeight="1" x14ac:dyDescent="0.3">
      <c r="M326" s="3"/>
      <c r="N326" s="3"/>
    </row>
    <row r="327" spans="13:14" ht="14.25" customHeight="1" x14ac:dyDescent="0.3">
      <c r="M327" s="3"/>
      <c r="N327" s="3"/>
    </row>
    <row r="328" spans="13:14" ht="14.25" customHeight="1" x14ac:dyDescent="0.3">
      <c r="M328" s="3"/>
      <c r="N328" s="3"/>
    </row>
    <row r="329" spans="13:14" ht="14.25" customHeight="1" x14ac:dyDescent="0.3">
      <c r="M329" s="3"/>
      <c r="N329" s="3"/>
    </row>
    <row r="330" spans="13:14" ht="14.25" customHeight="1" x14ac:dyDescent="0.3">
      <c r="M330" s="3"/>
      <c r="N330" s="3"/>
    </row>
    <row r="331" spans="13:14" ht="14.25" customHeight="1" x14ac:dyDescent="0.3">
      <c r="M331" s="3"/>
      <c r="N331" s="3"/>
    </row>
    <row r="332" spans="13:14" ht="14.25" customHeight="1" x14ac:dyDescent="0.3">
      <c r="M332" s="3"/>
      <c r="N332" s="3"/>
    </row>
    <row r="333" spans="13:14" ht="14.25" customHeight="1" x14ac:dyDescent="0.3">
      <c r="M333" s="3"/>
      <c r="N333" s="3"/>
    </row>
    <row r="334" spans="13:14" ht="14.25" customHeight="1" x14ac:dyDescent="0.3">
      <c r="M334" s="3"/>
      <c r="N334" s="3"/>
    </row>
    <row r="335" spans="13:14" ht="14.25" customHeight="1" x14ac:dyDescent="0.3">
      <c r="M335" s="3"/>
      <c r="N335" s="3"/>
    </row>
    <row r="336" spans="13:14" ht="14.25" customHeight="1" x14ac:dyDescent="0.3">
      <c r="M336" s="3"/>
      <c r="N336" s="3"/>
    </row>
    <row r="337" spans="13:14" ht="14.25" customHeight="1" x14ac:dyDescent="0.3">
      <c r="M337" s="3"/>
      <c r="N337" s="3"/>
    </row>
    <row r="338" spans="13:14" ht="14.25" customHeight="1" x14ac:dyDescent="0.3">
      <c r="M338" s="3"/>
      <c r="N338" s="3"/>
    </row>
    <row r="339" spans="13:14" ht="14.25" customHeight="1" x14ac:dyDescent="0.3">
      <c r="M339" s="3"/>
      <c r="N339" s="3"/>
    </row>
    <row r="340" spans="13:14" ht="14.25" customHeight="1" x14ac:dyDescent="0.3">
      <c r="M340" s="3"/>
      <c r="N340" s="3"/>
    </row>
    <row r="341" spans="13:14" ht="14.25" customHeight="1" x14ac:dyDescent="0.3">
      <c r="M341" s="3"/>
      <c r="N341" s="3"/>
    </row>
    <row r="342" spans="13:14" ht="14.25" customHeight="1" x14ac:dyDescent="0.3">
      <c r="M342" s="3"/>
      <c r="N342" s="3"/>
    </row>
    <row r="343" spans="13:14" ht="14.25" customHeight="1" x14ac:dyDescent="0.3">
      <c r="M343" s="3"/>
      <c r="N343" s="3"/>
    </row>
    <row r="344" spans="13:14" ht="14.25" customHeight="1" x14ac:dyDescent="0.3">
      <c r="M344" s="3"/>
      <c r="N344" s="3"/>
    </row>
    <row r="345" spans="13:14" ht="14.25" customHeight="1" x14ac:dyDescent="0.3">
      <c r="M345" s="3"/>
      <c r="N345" s="3"/>
    </row>
    <row r="346" spans="13:14" ht="14.25" customHeight="1" x14ac:dyDescent="0.3">
      <c r="M346" s="3"/>
      <c r="N346" s="3"/>
    </row>
    <row r="347" spans="13:14" ht="14.25" customHeight="1" x14ac:dyDescent="0.3">
      <c r="M347" s="3"/>
      <c r="N347" s="3"/>
    </row>
    <row r="348" spans="13:14" ht="14.25" customHeight="1" x14ac:dyDescent="0.3">
      <c r="M348" s="3"/>
      <c r="N348" s="3"/>
    </row>
    <row r="349" spans="13:14" ht="14.25" customHeight="1" x14ac:dyDescent="0.3">
      <c r="M349" s="3"/>
      <c r="N349" s="3"/>
    </row>
    <row r="350" spans="13:14" ht="14.25" customHeight="1" x14ac:dyDescent="0.3">
      <c r="M350" s="3"/>
      <c r="N350" s="3"/>
    </row>
    <row r="351" spans="13:14" ht="14.25" customHeight="1" x14ac:dyDescent="0.3">
      <c r="M351" s="3"/>
      <c r="N351" s="3"/>
    </row>
    <row r="352" spans="13:14" ht="14.25" customHeight="1" x14ac:dyDescent="0.3">
      <c r="M352" s="3"/>
      <c r="N352" s="3"/>
    </row>
    <row r="353" spans="13:14" ht="14.25" customHeight="1" x14ac:dyDescent="0.3">
      <c r="M353" s="3"/>
      <c r="N353" s="3"/>
    </row>
    <row r="354" spans="13:14" ht="14.25" customHeight="1" x14ac:dyDescent="0.3">
      <c r="M354" s="3"/>
      <c r="N354" s="3"/>
    </row>
    <row r="355" spans="13:14" ht="14.25" customHeight="1" x14ac:dyDescent="0.3">
      <c r="M355" s="3"/>
      <c r="N355" s="3"/>
    </row>
    <row r="356" spans="13:14" ht="14.25" customHeight="1" x14ac:dyDescent="0.3">
      <c r="M356" s="3"/>
      <c r="N356" s="3"/>
    </row>
    <row r="357" spans="13:14" ht="14.25" customHeight="1" x14ac:dyDescent="0.3">
      <c r="M357" s="3"/>
      <c r="N357" s="3"/>
    </row>
    <row r="358" spans="13:14" ht="14.25" customHeight="1" x14ac:dyDescent="0.3">
      <c r="M358" s="3"/>
      <c r="N358" s="3"/>
    </row>
    <row r="359" spans="13:14" ht="14.25" customHeight="1" x14ac:dyDescent="0.3">
      <c r="M359" s="3"/>
      <c r="N359" s="3"/>
    </row>
    <row r="360" spans="13:14" ht="14.25" customHeight="1" x14ac:dyDescent="0.3">
      <c r="M360" s="3"/>
      <c r="N360" s="3"/>
    </row>
    <row r="361" spans="13:14" ht="14.25" customHeight="1" x14ac:dyDescent="0.3">
      <c r="M361" s="3"/>
      <c r="N361" s="3"/>
    </row>
    <row r="362" spans="13:14" ht="14.25" customHeight="1" x14ac:dyDescent="0.3">
      <c r="M362" s="3"/>
      <c r="N362" s="3"/>
    </row>
    <row r="363" spans="13:14" ht="14.25" customHeight="1" x14ac:dyDescent="0.3">
      <c r="M363" s="3"/>
      <c r="N363" s="3"/>
    </row>
    <row r="364" spans="13:14" ht="14.25" customHeight="1" x14ac:dyDescent="0.3">
      <c r="M364" s="3"/>
      <c r="N364" s="3"/>
    </row>
    <row r="365" spans="13:14" ht="14.25" customHeight="1" x14ac:dyDescent="0.3">
      <c r="M365" s="3"/>
      <c r="N365" s="3"/>
    </row>
    <row r="366" spans="13:14" ht="14.25" customHeight="1" x14ac:dyDescent="0.3">
      <c r="M366" s="3"/>
      <c r="N366" s="3"/>
    </row>
    <row r="367" spans="13:14" ht="14.25" customHeight="1" x14ac:dyDescent="0.3">
      <c r="M367" s="3"/>
      <c r="N367" s="3"/>
    </row>
    <row r="368" spans="13:14" ht="14.25" customHeight="1" x14ac:dyDescent="0.3">
      <c r="M368" s="3"/>
      <c r="N368" s="3"/>
    </row>
    <row r="369" spans="13:14" ht="14.25" customHeight="1" x14ac:dyDescent="0.3">
      <c r="M369" s="3"/>
      <c r="N369" s="3"/>
    </row>
    <row r="370" spans="13:14" ht="14.25" customHeight="1" x14ac:dyDescent="0.3">
      <c r="M370" s="3"/>
      <c r="N370" s="3"/>
    </row>
    <row r="371" spans="13:14" ht="14.25" customHeight="1" x14ac:dyDescent="0.3">
      <c r="M371" s="3"/>
      <c r="N371" s="3"/>
    </row>
    <row r="372" spans="13:14" ht="14.25" customHeight="1" x14ac:dyDescent="0.3">
      <c r="M372" s="3"/>
      <c r="N372" s="3"/>
    </row>
    <row r="373" spans="13:14" ht="14.25" customHeight="1" x14ac:dyDescent="0.3">
      <c r="M373" s="3"/>
      <c r="N373" s="3"/>
    </row>
    <row r="374" spans="13:14" ht="14.25" customHeight="1" x14ac:dyDescent="0.3">
      <c r="M374" s="3"/>
      <c r="N374" s="3"/>
    </row>
    <row r="375" spans="13:14" ht="14.25" customHeight="1" x14ac:dyDescent="0.3">
      <c r="M375" s="3"/>
      <c r="N375" s="3"/>
    </row>
    <row r="376" spans="13:14" ht="14.25" customHeight="1" x14ac:dyDescent="0.3">
      <c r="M376" s="3"/>
      <c r="N376" s="3"/>
    </row>
    <row r="377" spans="13:14" ht="14.25" customHeight="1" x14ac:dyDescent="0.3">
      <c r="M377" s="3"/>
      <c r="N377" s="3"/>
    </row>
    <row r="378" spans="13:14" ht="14.25" customHeight="1" x14ac:dyDescent="0.3">
      <c r="M378" s="3"/>
      <c r="N378" s="3"/>
    </row>
    <row r="379" spans="13:14" ht="14.25" customHeight="1" x14ac:dyDescent="0.3">
      <c r="M379" s="3"/>
      <c r="N379" s="3"/>
    </row>
    <row r="380" spans="13:14" ht="14.25" customHeight="1" x14ac:dyDescent="0.3">
      <c r="M380" s="3"/>
      <c r="N380" s="3"/>
    </row>
    <row r="381" spans="13:14" ht="14.25" customHeight="1" x14ac:dyDescent="0.3">
      <c r="M381" s="3"/>
      <c r="N381" s="3"/>
    </row>
    <row r="382" spans="13:14" ht="14.25" customHeight="1" x14ac:dyDescent="0.3">
      <c r="M382" s="3"/>
      <c r="N382" s="3"/>
    </row>
    <row r="383" spans="13:14" ht="14.25" customHeight="1" x14ac:dyDescent="0.3">
      <c r="M383" s="3"/>
      <c r="N383" s="3"/>
    </row>
    <row r="384" spans="13:14" ht="14.25" customHeight="1" x14ac:dyDescent="0.3">
      <c r="M384" s="3"/>
      <c r="N384" s="3"/>
    </row>
    <row r="385" spans="13:14" ht="14.25" customHeight="1" x14ac:dyDescent="0.3">
      <c r="M385" s="3"/>
      <c r="N385" s="3"/>
    </row>
    <row r="386" spans="13:14" ht="14.25" customHeight="1" x14ac:dyDescent="0.3">
      <c r="M386" s="3"/>
      <c r="N386" s="3"/>
    </row>
    <row r="387" spans="13:14" ht="14.25" customHeight="1" x14ac:dyDescent="0.3">
      <c r="M387" s="3"/>
      <c r="N387" s="3"/>
    </row>
    <row r="388" spans="13:14" ht="14.25" customHeight="1" x14ac:dyDescent="0.3">
      <c r="M388" s="3"/>
      <c r="N388" s="3"/>
    </row>
    <row r="389" spans="13:14" ht="14.25" customHeight="1" x14ac:dyDescent="0.3">
      <c r="M389" s="3"/>
      <c r="N389" s="3"/>
    </row>
    <row r="390" spans="13:14" ht="14.25" customHeight="1" x14ac:dyDescent="0.3">
      <c r="M390" s="3"/>
      <c r="N390" s="3"/>
    </row>
    <row r="391" spans="13:14" ht="14.25" customHeight="1" x14ac:dyDescent="0.3">
      <c r="M391" s="3"/>
      <c r="N391" s="3"/>
    </row>
    <row r="392" spans="13:14" ht="14.25" customHeight="1" x14ac:dyDescent="0.3">
      <c r="M392" s="3"/>
      <c r="N392" s="3"/>
    </row>
    <row r="393" spans="13:14" ht="14.25" customHeight="1" x14ac:dyDescent="0.3">
      <c r="M393" s="3"/>
      <c r="N393" s="3"/>
    </row>
    <row r="394" spans="13:14" ht="14.25" customHeight="1" x14ac:dyDescent="0.3">
      <c r="M394" s="3"/>
      <c r="N394" s="3"/>
    </row>
    <row r="395" spans="13:14" ht="14.25" customHeight="1" x14ac:dyDescent="0.3">
      <c r="M395" s="3"/>
      <c r="N395" s="3"/>
    </row>
    <row r="396" spans="13:14" ht="14.25" customHeight="1" x14ac:dyDescent="0.3">
      <c r="M396" s="3"/>
      <c r="N396" s="3"/>
    </row>
    <row r="397" spans="13:14" ht="14.25" customHeight="1" x14ac:dyDescent="0.3">
      <c r="M397" s="3"/>
      <c r="N397" s="3"/>
    </row>
    <row r="398" spans="13:14" ht="14.25" customHeight="1" x14ac:dyDescent="0.3">
      <c r="M398" s="3"/>
      <c r="N398" s="3"/>
    </row>
    <row r="399" spans="13:14" ht="14.25" customHeight="1" x14ac:dyDescent="0.3">
      <c r="M399" s="3"/>
      <c r="N399" s="3"/>
    </row>
    <row r="400" spans="13:14" ht="14.25" customHeight="1" x14ac:dyDescent="0.3">
      <c r="M400" s="3"/>
      <c r="N400" s="3"/>
    </row>
    <row r="401" spans="13:14" ht="14.25" customHeight="1" x14ac:dyDescent="0.3">
      <c r="M401" s="3"/>
      <c r="N401" s="3"/>
    </row>
    <row r="402" spans="13:14" ht="14.25" customHeight="1" x14ac:dyDescent="0.3">
      <c r="M402" s="3"/>
      <c r="N402" s="3"/>
    </row>
    <row r="403" spans="13:14" ht="14.25" customHeight="1" x14ac:dyDescent="0.3">
      <c r="M403" s="3"/>
      <c r="N403" s="3"/>
    </row>
    <row r="404" spans="13:14" ht="14.25" customHeight="1" x14ac:dyDescent="0.3">
      <c r="M404" s="3"/>
      <c r="N404" s="3"/>
    </row>
    <row r="405" spans="13:14" ht="14.25" customHeight="1" x14ac:dyDescent="0.3">
      <c r="M405" s="3"/>
      <c r="N405" s="3"/>
    </row>
    <row r="406" spans="13:14" ht="14.25" customHeight="1" x14ac:dyDescent="0.3">
      <c r="M406" s="3"/>
      <c r="N406" s="3"/>
    </row>
    <row r="407" spans="13:14" ht="14.25" customHeight="1" x14ac:dyDescent="0.3">
      <c r="M407" s="3"/>
      <c r="N407" s="3"/>
    </row>
    <row r="408" spans="13:14" ht="14.25" customHeight="1" x14ac:dyDescent="0.3">
      <c r="M408" s="3"/>
      <c r="N408" s="3"/>
    </row>
    <row r="409" spans="13:14" ht="14.25" customHeight="1" x14ac:dyDescent="0.3">
      <c r="M409" s="3"/>
      <c r="N409" s="3"/>
    </row>
    <row r="410" spans="13:14" ht="14.25" customHeight="1" x14ac:dyDescent="0.3">
      <c r="M410" s="3"/>
      <c r="N410" s="3"/>
    </row>
    <row r="411" spans="13:14" ht="14.25" customHeight="1" x14ac:dyDescent="0.3">
      <c r="M411" s="3"/>
      <c r="N411" s="3"/>
    </row>
    <row r="412" spans="13:14" ht="14.25" customHeight="1" x14ac:dyDescent="0.3">
      <c r="M412" s="3"/>
      <c r="N412" s="3"/>
    </row>
    <row r="413" spans="13:14" ht="14.25" customHeight="1" x14ac:dyDescent="0.3">
      <c r="M413" s="3"/>
      <c r="N413" s="3"/>
    </row>
    <row r="414" spans="13:14" ht="14.25" customHeight="1" x14ac:dyDescent="0.3">
      <c r="M414" s="3"/>
      <c r="N414" s="3"/>
    </row>
    <row r="415" spans="13:14" ht="14.25" customHeight="1" x14ac:dyDescent="0.3">
      <c r="M415" s="3"/>
      <c r="N415" s="3"/>
    </row>
    <row r="416" spans="13:14" ht="14.25" customHeight="1" x14ac:dyDescent="0.3">
      <c r="M416" s="3"/>
      <c r="N416" s="3"/>
    </row>
    <row r="417" spans="13:14" ht="14.25" customHeight="1" x14ac:dyDescent="0.3">
      <c r="M417" s="3"/>
      <c r="N417" s="3"/>
    </row>
    <row r="418" spans="13:14" ht="14.25" customHeight="1" x14ac:dyDescent="0.3">
      <c r="M418" s="3"/>
      <c r="N418" s="3"/>
    </row>
    <row r="419" spans="13:14" ht="14.25" customHeight="1" x14ac:dyDescent="0.3">
      <c r="M419" s="3"/>
      <c r="N419" s="3"/>
    </row>
    <row r="420" spans="13:14" ht="14.25" customHeight="1" x14ac:dyDescent="0.3">
      <c r="M420" s="3"/>
      <c r="N420" s="3"/>
    </row>
    <row r="421" spans="13:14" ht="14.25" customHeight="1" x14ac:dyDescent="0.3">
      <c r="M421" s="3"/>
      <c r="N421" s="3"/>
    </row>
    <row r="422" spans="13:14" ht="14.25" customHeight="1" x14ac:dyDescent="0.3">
      <c r="M422" s="3"/>
      <c r="N422" s="3"/>
    </row>
    <row r="423" spans="13:14" ht="14.25" customHeight="1" x14ac:dyDescent="0.3">
      <c r="M423" s="3"/>
      <c r="N423" s="3"/>
    </row>
    <row r="424" spans="13:14" ht="14.25" customHeight="1" x14ac:dyDescent="0.3">
      <c r="M424" s="3"/>
      <c r="N424" s="3"/>
    </row>
    <row r="425" spans="13:14" ht="14.25" customHeight="1" x14ac:dyDescent="0.3">
      <c r="M425" s="3"/>
      <c r="N425" s="3"/>
    </row>
    <row r="426" spans="13:14" ht="14.25" customHeight="1" x14ac:dyDescent="0.3">
      <c r="M426" s="3"/>
      <c r="N426" s="3"/>
    </row>
    <row r="427" spans="13:14" ht="14.25" customHeight="1" x14ac:dyDescent="0.3">
      <c r="M427" s="3"/>
      <c r="N427" s="3"/>
    </row>
    <row r="428" spans="13:14" ht="14.25" customHeight="1" x14ac:dyDescent="0.3">
      <c r="M428" s="3"/>
      <c r="N428" s="3"/>
    </row>
    <row r="429" spans="13:14" ht="14.25" customHeight="1" x14ac:dyDescent="0.3">
      <c r="M429" s="3"/>
      <c r="N429" s="3"/>
    </row>
    <row r="430" spans="13:14" ht="14.25" customHeight="1" x14ac:dyDescent="0.3">
      <c r="M430" s="3"/>
      <c r="N430" s="3"/>
    </row>
    <row r="431" spans="13:14" ht="14.25" customHeight="1" x14ac:dyDescent="0.3">
      <c r="M431" s="3"/>
      <c r="N431" s="3"/>
    </row>
    <row r="432" spans="13:14" ht="14.25" customHeight="1" x14ac:dyDescent="0.3">
      <c r="M432" s="3"/>
      <c r="N432" s="3"/>
    </row>
    <row r="433" spans="13:14" ht="14.25" customHeight="1" x14ac:dyDescent="0.3">
      <c r="M433" s="3"/>
      <c r="N433" s="3"/>
    </row>
    <row r="434" spans="13:14" ht="14.25" customHeight="1" x14ac:dyDescent="0.3">
      <c r="M434" s="3"/>
      <c r="N434" s="3"/>
    </row>
    <row r="435" spans="13:14" ht="14.25" customHeight="1" x14ac:dyDescent="0.3">
      <c r="M435" s="3"/>
      <c r="N435" s="3"/>
    </row>
    <row r="436" spans="13:14" ht="14.25" customHeight="1" x14ac:dyDescent="0.3">
      <c r="M436" s="3"/>
      <c r="N436" s="3"/>
    </row>
    <row r="437" spans="13:14" ht="14.25" customHeight="1" x14ac:dyDescent="0.3">
      <c r="M437" s="3"/>
      <c r="N437" s="3"/>
    </row>
    <row r="438" spans="13:14" ht="14.25" customHeight="1" x14ac:dyDescent="0.3">
      <c r="M438" s="3"/>
      <c r="N438" s="3"/>
    </row>
    <row r="439" spans="13:14" ht="14.25" customHeight="1" x14ac:dyDescent="0.3">
      <c r="M439" s="3"/>
      <c r="N439" s="3"/>
    </row>
    <row r="440" spans="13:14" ht="14.25" customHeight="1" x14ac:dyDescent="0.3">
      <c r="M440" s="3"/>
      <c r="N440" s="3"/>
    </row>
    <row r="441" spans="13:14" ht="14.25" customHeight="1" x14ac:dyDescent="0.3">
      <c r="M441" s="3"/>
      <c r="N441" s="3"/>
    </row>
    <row r="442" spans="13:14" ht="14.25" customHeight="1" x14ac:dyDescent="0.3">
      <c r="M442" s="3"/>
      <c r="N442" s="3"/>
    </row>
    <row r="443" spans="13:14" ht="14.25" customHeight="1" x14ac:dyDescent="0.3">
      <c r="M443" s="3"/>
      <c r="N443" s="3"/>
    </row>
    <row r="444" spans="13:14" ht="14.25" customHeight="1" x14ac:dyDescent="0.3">
      <c r="M444" s="3"/>
      <c r="N444" s="3"/>
    </row>
    <row r="445" spans="13:14" ht="14.25" customHeight="1" x14ac:dyDescent="0.3">
      <c r="M445" s="3"/>
      <c r="N445" s="3"/>
    </row>
    <row r="446" spans="13:14" ht="14.25" customHeight="1" x14ac:dyDescent="0.3">
      <c r="M446" s="3"/>
      <c r="N446" s="3"/>
    </row>
    <row r="447" spans="13:14" ht="14.25" customHeight="1" x14ac:dyDescent="0.3">
      <c r="M447" s="3"/>
      <c r="N447" s="3"/>
    </row>
    <row r="448" spans="13:14" ht="14.25" customHeight="1" x14ac:dyDescent="0.3">
      <c r="M448" s="3"/>
      <c r="N448" s="3"/>
    </row>
    <row r="449" spans="13:14" ht="14.25" customHeight="1" x14ac:dyDescent="0.3">
      <c r="M449" s="3"/>
      <c r="N449" s="3"/>
    </row>
    <row r="450" spans="13:14" ht="14.25" customHeight="1" x14ac:dyDescent="0.3">
      <c r="M450" s="3"/>
      <c r="N450" s="3"/>
    </row>
    <row r="451" spans="13:14" ht="14.25" customHeight="1" x14ac:dyDescent="0.3">
      <c r="M451" s="3"/>
      <c r="N451" s="3"/>
    </row>
    <row r="452" spans="13:14" ht="14.25" customHeight="1" x14ac:dyDescent="0.3">
      <c r="M452" s="3"/>
      <c r="N452" s="3"/>
    </row>
    <row r="453" spans="13:14" ht="14.25" customHeight="1" x14ac:dyDescent="0.3">
      <c r="M453" s="3"/>
      <c r="N453" s="3"/>
    </row>
    <row r="454" spans="13:14" ht="14.25" customHeight="1" x14ac:dyDescent="0.3">
      <c r="M454" s="3"/>
      <c r="N454" s="3"/>
    </row>
    <row r="455" spans="13:14" ht="14.25" customHeight="1" x14ac:dyDescent="0.3">
      <c r="M455" s="3"/>
      <c r="N455" s="3"/>
    </row>
    <row r="456" spans="13:14" ht="14.25" customHeight="1" x14ac:dyDescent="0.3">
      <c r="M456" s="3"/>
      <c r="N456" s="3"/>
    </row>
    <row r="457" spans="13:14" ht="14.25" customHeight="1" x14ac:dyDescent="0.3">
      <c r="M457" s="3"/>
      <c r="N457" s="3"/>
    </row>
    <row r="458" spans="13:14" ht="14.25" customHeight="1" x14ac:dyDescent="0.3">
      <c r="M458" s="3"/>
      <c r="N458" s="3"/>
    </row>
    <row r="459" spans="13:14" ht="14.25" customHeight="1" x14ac:dyDescent="0.3">
      <c r="M459" s="3"/>
      <c r="N459" s="3"/>
    </row>
    <row r="460" spans="13:14" ht="14.25" customHeight="1" x14ac:dyDescent="0.3">
      <c r="M460" s="3"/>
      <c r="N460" s="3"/>
    </row>
    <row r="461" spans="13:14" ht="14.25" customHeight="1" x14ac:dyDescent="0.3">
      <c r="M461" s="3"/>
      <c r="N461" s="3"/>
    </row>
    <row r="462" spans="13:14" ht="14.25" customHeight="1" x14ac:dyDescent="0.3">
      <c r="M462" s="3"/>
      <c r="N462" s="3"/>
    </row>
    <row r="463" spans="13:14" ht="14.25" customHeight="1" x14ac:dyDescent="0.3">
      <c r="M463" s="3"/>
      <c r="N463" s="3"/>
    </row>
    <row r="464" spans="13:14" ht="14.25" customHeight="1" x14ac:dyDescent="0.3">
      <c r="M464" s="3"/>
      <c r="N464" s="3"/>
    </row>
    <row r="465" spans="13:14" ht="14.25" customHeight="1" x14ac:dyDescent="0.3">
      <c r="M465" s="3"/>
      <c r="N465" s="3"/>
    </row>
    <row r="466" spans="13:14" ht="14.25" customHeight="1" x14ac:dyDescent="0.3">
      <c r="M466" s="3"/>
      <c r="N466" s="3"/>
    </row>
    <row r="467" spans="13:14" ht="14.25" customHeight="1" x14ac:dyDescent="0.3">
      <c r="M467" s="3"/>
      <c r="N467" s="3"/>
    </row>
    <row r="468" spans="13:14" ht="14.25" customHeight="1" x14ac:dyDescent="0.3">
      <c r="M468" s="3"/>
      <c r="N468" s="3"/>
    </row>
    <row r="469" spans="13:14" ht="14.25" customHeight="1" x14ac:dyDescent="0.3">
      <c r="M469" s="3"/>
      <c r="N469" s="3"/>
    </row>
    <row r="470" spans="13:14" ht="14.25" customHeight="1" x14ac:dyDescent="0.3">
      <c r="M470" s="3"/>
      <c r="N470" s="3"/>
    </row>
    <row r="471" spans="13:14" ht="14.25" customHeight="1" x14ac:dyDescent="0.3">
      <c r="M471" s="3"/>
      <c r="N471" s="3"/>
    </row>
    <row r="472" spans="13:14" ht="14.25" customHeight="1" x14ac:dyDescent="0.3">
      <c r="M472" s="3"/>
      <c r="N472" s="3"/>
    </row>
    <row r="473" spans="13:14" ht="14.25" customHeight="1" x14ac:dyDescent="0.3">
      <c r="M473" s="3"/>
      <c r="N473" s="3"/>
    </row>
    <row r="474" spans="13:14" ht="14.25" customHeight="1" x14ac:dyDescent="0.3">
      <c r="M474" s="3"/>
      <c r="N474" s="3"/>
    </row>
    <row r="475" spans="13:14" ht="14.25" customHeight="1" x14ac:dyDescent="0.3">
      <c r="M475" s="3"/>
      <c r="N475" s="3"/>
    </row>
    <row r="476" spans="13:14" ht="14.25" customHeight="1" x14ac:dyDescent="0.3">
      <c r="M476" s="3"/>
      <c r="N476" s="3"/>
    </row>
    <row r="477" spans="13:14" ht="14.25" customHeight="1" x14ac:dyDescent="0.3">
      <c r="M477" s="3"/>
      <c r="N477" s="3"/>
    </row>
    <row r="478" spans="13:14" ht="14.25" customHeight="1" x14ac:dyDescent="0.3">
      <c r="M478" s="3"/>
      <c r="N478" s="3"/>
    </row>
    <row r="479" spans="13:14" ht="14.25" customHeight="1" x14ac:dyDescent="0.3">
      <c r="M479" s="3"/>
      <c r="N479" s="3"/>
    </row>
    <row r="480" spans="13:14" ht="14.25" customHeight="1" x14ac:dyDescent="0.3">
      <c r="M480" s="3"/>
      <c r="N480" s="3"/>
    </row>
    <row r="481" spans="13:14" ht="14.25" customHeight="1" x14ac:dyDescent="0.3">
      <c r="M481" s="3"/>
      <c r="N481" s="3"/>
    </row>
    <row r="482" spans="13:14" ht="14.25" customHeight="1" x14ac:dyDescent="0.3">
      <c r="M482" s="3"/>
      <c r="N482" s="3"/>
    </row>
    <row r="483" spans="13:14" ht="14.25" customHeight="1" x14ac:dyDescent="0.3">
      <c r="M483" s="3"/>
      <c r="N483" s="3"/>
    </row>
    <row r="484" spans="13:14" ht="14.25" customHeight="1" x14ac:dyDescent="0.3">
      <c r="M484" s="3"/>
      <c r="N484" s="3"/>
    </row>
    <row r="485" spans="13:14" ht="14.25" customHeight="1" x14ac:dyDescent="0.3">
      <c r="M485" s="3"/>
      <c r="N485" s="3"/>
    </row>
    <row r="486" spans="13:14" ht="14.25" customHeight="1" x14ac:dyDescent="0.3">
      <c r="M486" s="3"/>
      <c r="N486" s="3"/>
    </row>
    <row r="487" spans="13:14" ht="14.25" customHeight="1" x14ac:dyDescent="0.3">
      <c r="M487" s="3"/>
      <c r="N487" s="3"/>
    </row>
    <row r="488" spans="13:14" ht="14.25" customHeight="1" x14ac:dyDescent="0.3">
      <c r="M488" s="3"/>
      <c r="N488" s="3"/>
    </row>
    <row r="489" spans="13:14" ht="14.25" customHeight="1" x14ac:dyDescent="0.3">
      <c r="M489" s="3"/>
      <c r="N489" s="3"/>
    </row>
    <row r="490" spans="13:14" ht="14.25" customHeight="1" x14ac:dyDescent="0.3">
      <c r="M490" s="3"/>
      <c r="N490" s="3"/>
    </row>
    <row r="491" spans="13:14" ht="14.25" customHeight="1" x14ac:dyDescent="0.3">
      <c r="M491" s="3"/>
      <c r="N491" s="3"/>
    </row>
    <row r="492" spans="13:14" ht="14.25" customHeight="1" x14ac:dyDescent="0.3">
      <c r="M492" s="3"/>
      <c r="N492" s="3"/>
    </row>
    <row r="493" spans="13:14" ht="14.25" customHeight="1" x14ac:dyDescent="0.3">
      <c r="M493" s="3"/>
      <c r="N493" s="3"/>
    </row>
    <row r="494" spans="13:14" ht="14.25" customHeight="1" x14ac:dyDescent="0.3">
      <c r="M494" s="3"/>
      <c r="N494" s="3"/>
    </row>
    <row r="495" spans="13:14" ht="14.25" customHeight="1" x14ac:dyDescent="0.3">
      <c r="M495" s="3"/>
      <c r="N495" s="3"/>
    </row>
    <row r="496" spans="13:14" ht="14.25" customHeight="1" x14ac:dyDescent="0.3">
      <c r="M496" s="3"/>
      <c r="N496" s="3"/>
    </row>
    <row r="497" spans="13:14" ht="14.25" customHeight="1" x14ac:dyDescent="0.3">
      <c r="M497" s="3"/>
      <c r="N497" s="3"/>
    </row>
    <row r="498" spans="13:14" ht="14.25" customHeight="1" x14ac:dyDescent="0.3">
      <c r="M498" s="3"/>
      <c r="N498" s="3"/>
    </row>
    <row r="499" spans="13:14" ht="14.25" customHeight="1" x14ac:dyDescent="0.3">
      <c r="M499" s="3"/>
      <c r="N499" s="3"/>
    </row>
    <row r="500" spans="13:14" ht="14.25" customHeight="1" x14ac:dyDescent="0.3">
      <c r="M500" s="3"/>
      <c r="N500" s="3"/>
    </row>
    <row r="501" spans="13:14" ht="14.25" customHeight="1" x14ac:dyDescent="0.3">
      <c r="M501" s="3"/>
      <c r="N501" s="3"/>
    </row>
    <row r="502" spans="13:14" ht="14.25" customHeight="1" x14ac:dyDescent="0.3">
      <c r="M502" s="3"/>
      <c r="N502" s="3"/>
    </row>
    <row r="503" spans="13:14" ht="14.25" customHeight="1" x14ac:dyDescent="0.3">
      <c r="M503" s="3"/>
      <c r="N503" s="3"/>
    </row>
    <row r="504" spans="13:14" ht="14.25" customHeight="1" x14ac:dyDescent="0.3">
      <c r="M504" s="3"/>
      <c r="N504" s="3"/>
    </row>
    <row r="505" spans="13:14" ht="14.25" customHeight="1" x14ac:dyDescent="0.3">
      <c r="M505" s="3"/>
      <c r="N505" s="3"/>
    </row>
    <row r="506" spans="13:14" ht="14.25" customHeight="1" x14ac:dyDescent="0.3">
      <c r="M506" s="3"/>
      <c r="N506" s="3"/>
    </row>
    <row r="507" spans="13:14" ht="14.25" customHeight="1" x14ac:dyDescent="0.3">
      <c r="M507" s="3"/>
      <c r="N507" s="3"/>
    </row>
    <row r="508" spans="13:14" ht="14.25" customHeight="1" x14ac:dyDescent="0.3">
      <c r="M508" s="3"/>
      <c r="N508" s="3"/>
    </row>
    <row r="509" spans="13:14" ht="14.25" customHeight="1" x14ac:dyDescent="0.3">
      <c r="M509" s="3"/>
      <c r="N509" s="3"/>
    </row>
    <row r="510" spans="13:14" ht="14.25" customHeight="1" x14ac:dyDescent="0.3">
      <c r="M510" s="3"/>
      <c r="N510" s="3"/>
    </row>
    <row r="511" spans="13:14" ht="14.25" customHeight="1" x14ac:dyDescent="0.3">
      <c r="M511" s="3"/>
      <c r="N511" s="3"/>
    </row>
    <row r="512" spans="13:14" ht="14.25" customHeight="1" x14ac:dyDescent="0.3">
      <c r="M512" s="3"/>
      <c r="N512" s="3"/>
    </row>
    <row r="513" spans="13:14" ht="14.25" customHeight="1" x14ac:dyDescent="0.3">
      <c r="M513" s="3"/>
      <c r="N513" s="3"/>
    </row>
    <row r="514" spans="13:14" ht="14.25" customHeight="1" x14ac:dyDescent="0.3">
      <c r="M514" s="3"/>
      <c r="N514" s="3"/>
    </row>
    <row r="515" spans="13:14" ht="14.25" customHeight="1" x14ac:dyDescent="0.3">
      <c r="M515" s="3"/>
      <c r="N515" s="3"/>
    </row>
    <row r="516" spans="13:14" ht="14.25" customHeight="1" x14ac:dyDescent="0.3">
      <c r="M516" s="3"/>
      <c r="N516" s="3"/>
    </row>
    <row r="517" spans="13:14" ht="14.25" customHeight="1" x14ac:dyDescent="0.3">
      <c r="M517" s="3"/>
      <c r="N517" s="3"/>
    </row>
    <row r="518" spans="13:14" ht="14.25" customHeight="1" x14ac:dyDescent="0.3">
      <c r="M518" s="3"/>
      <c r="N518" s="3"/>
    </row>
    <row r="519" spans="13:14" ht="14.25" customHeight="1" x14ac:dyDescent="0.3">
      <c r="M519" s="3"/>
      <c r="N519" s="3"/>
    </row>
    <row r="520" spans="13:14" ht="14.25" customHeight="1" x14ac:dyDescent="0.3">
      <c r="M520" s="3"/>
      <c r="N520" s="3"/>
    </row>
    <row r="521" spans="13:14" ht="14.25" customHeight="1" x14ac:dyDescent="0.3">
      <c r="M521" s="3"/>
      <c r="N521" s="3"/>
    </row>
    <row r="522" spans="13:14" ht="14.25" customHeight="1" x14ac:dyDescent="0.3">
      <c r="M522" s="3"/>
      <c r="N522" s="3"/>
    </row>
    <row r="523" spans="13:14" ht="14.25" customHeight="1" x14ac:dyDescent="0.3">
      <c r="M523" s="3"/>
      <c r="N523" s="3"/>
    </row>
    <row r="524" spans="13:14" ht="14.25" customHeight="1" x14ac:dyDescent="0.3">
      <c r="M524" s="3"/>
      <c r="N524" s="3"/>
    </row>
    <row r="525" spans="13:14" ht="14.25" customHeight="1" x14ac:dyDescent="0.3">
      <c r="M525" s="3"/>
      <c r="N525" s="3"/>
    </row>
    <row r="526" spans="13:14" ht="14.25" customHeight="1" x14ac:dyDescent="0.3">
      <c r="M526" s="3"/>
      <c r="N526" s="3"/>
    </row>
    <row r="527" spans="13:14" ht="14.25" customHeight="1" x14ac:dyDescent="0.3">
      <c r="M527" s="3"/>
      <c r="N527" s="3"/>
    </row>
    <row r="528" spans="13:14" ht="14.25" customHeight="1" x14ac:dyDescent="0.3">
      <c r="M528" s="3"/>
      <c r="N528" s="3"/>
    </row>
    <row r="529" spans="13:14" ht="14.25" customHeight="1" x14ac:dyDescent="0.3">
      <c r="M529" s="3"/>
      <c r="N529" s="3"/>
    </row>
    <row r="530" spans="13:14" ht="14.25" customHeight="1" x14ac:dyDescent="0.3">
      <c r="M530" s="3"/>
      <c r="N530" s="3"/>
    </row>
    <row r="531" spans="13:14" ht="14.25" customHeight="1" x14ac:dyDescent="0.3">
      <c r="M531" s="3"/>
      <c r="N531" s="3"/>
    </row>
    <row r="532" spans="13:14" ht="14.25" customHeight="1" x14ac:dyDescent="0.3">
      <c r="M532" s="3"/>
      <c r="N532" s="3"/>
    </row>
    <row r="533" spans="13:14" ht="14.25" customHeight="1" x14ac:dyDescent="0.3">
      <c r="M533" s="3"/>
      <c r="N533" s="3"/>
    </row>
    <row r="534" spans="13:14" ht="14.25" customHeight="1" x14ac:dyDescent="0.3">
      <c r="M534" s="3"/>
      <c r="N534" s="3"/>
    </row>
    <row r="535" spans="13:14" ht="14.25" customHeight="1" x14ac:dyDescent="0.3">
      <c r="M535" s="3"/>
      <c r="N535" s="3"/>
    </row>
    <row r="536" spans="13:14" ht="14.25" customHeight="1" x14ac:dyDescent="0.3">
      <c r="M536" s="3"/>
      <c r="N536" s="3"/>
    </row>
    <row r="537" spans="13:14" ht="14.25" customHeight="1" x14ac:dyDescent="0.3">
      <c r="M537" s="3"/>
      <c r="N537" s="3"/>
    </row>
    <row r="538" spans="13:14" ht="14.25" customHeight="1" x14ac:dyDescent="0.3">
      <c r="M538" s="3"/>
      <c r="N538" s="3"/>
    </row>
    <row r="539" spans="13:14" ht="14.25" customHeight="1" x14ac:dyDescent="0.3">
      <c r="M539" s="3"/>
      <c r="N539" s="3"/>
    </row>
    <row r="540" spans="13:14" ht="14.25" customHeight="1" x14ac:dyDescent="0.3">
      <c r="M540" s="3"/>
      <c r="N540" s="3"/>
    </row>
    <row r="541" spans="13:14" ht="14.25" customHeight="1" x14ac:dyDescent="0.3">
      <c r="M541" s="3"/>
      <c r="N541" s="3"/>
    </row>
    <row r="542" spans="13:14" ht="14.25" customHeight="1" x14ac:dyDescent="0.3">
      <c r="M542" s="3"/>
      <c r="N542" s="3"/>
    </row>
    <row r="543" spans="13:14" ht="14.25" customHeight="1" x14ac:dyDescent="0.3">
      <c r="M543" s="3"/>
      <c r="N543" s="3"/>
    </row>
    <row r="544" spans="13:14" ht="14.25" customHeight="1" x14ac:dyDescent="0.3">
      <c r="M544" s="3"/>
      <c r="N544" s="3"/>
    </row>
    <row r="545" spans="13:14" ht="14.25" customHeight="1" x14ac:dyDescent="0.3">
      <c r="M545" s="3"/>
      <c r="N545" s="3"/>
    </row>
    <row r="546" spans="13:14" ht="14.25" customHeight="1" x14ac:dyDescent="0.3">
      <c r="M546" s="3"/>
      <c r="N546" s="3"/>
    </row>
    <row r="547" spans="13:14" ht="14.25" customHeight="1" x14ac:dyDescent="0.3">
      <c r="M547" s="3"/>
      <c r="N547" s="3"/>
    </row>
    <row r="548" spans="13:14" ht="14.25" customHeight="1" x14ac:dyDescent="0.3">
      <c r="M548" s="3"/>
      <c r="N548" s="3"/>
    </row>
    <row r="549" spans="13:14" ht="14.25" customHeight="1" x14ac:dyDescent="0.3">
      <c r="M549" s="3"/>
      <c r="N549" s="3"/>
    </row>
    <row r="550" spans="13:14" ht="14.25" customHeight="1" x14ac:dyDescent="0.3">
      <c r="M550" s="3"/>
      <c r="N550" s="3"/>
    </row>
    <row r="551" spans="13:14" ht="14.25" customHeight="1" x14ac:dyDescent="0.3">
      <c r="M551" s="3"/>
      <c r="N551" s="3"/>
    </row>
    <row r="552" spans="13:14" ht="14.25" customHeight="1" x14ac:dyDescent="0.3">
      <c r="M552" s="3"/>
      <c r="N552" s="3"/>
    </row>
    <row r="553" spans="13:14" ht="14.25" customHeight="1" x14ac:dyDescent="0.3">
      <c r="M553" s="3"/>
      <c r="N553" s="3"/>
    </row>
    <row r="554" spans="13:14" ht="14.25" customHeight="1" x14ac:dyDescent="0.3">
      <c r="M554" s="3"/>
      <c r="N554" s="3"/>
    </row>
    <row r="555" spans="13:14" ht="14.25" customHeight="1" x14ac:dyDescent="0.3">
      <c r="M555" s="3"/>
      <c r="N555" s="3"/>
    </row>
    <row r="556" spans="13:14" ht="14.25" customHeight="1" x14ac:dyDescent="0.3">
      <c r="M556" s="3"/>
      <c r="N556" s="3"/>
    </row>
    <row r="557" spans="13:14" ht="14.25" customHeight="1" x14ac:dyDescent="0.3">
      <c r="M557" s="3"/>
      <c r="N557" s="3"/>
    </row>
    <row r="558" spans="13:14" ht="14.25" customHeight="1" x14ac:dyDescent="0.3">
      <c r="M558" s="3"/>
      <c r="N558" s="3"/>
    </row>
    <row r="559" spans="13:14" ht="14.25" customHeight="1" x14ac:dyDescent="0.3">
      <c r="M559" s="3"/>
      <c r="N559" s="3"/>
    </row>
    <row r="560" spans="13:14" ht="14.25" customHeight="1" x14ac:dyDescent="0.3">
      <c r="M560" s="3"/>
      <c r="N560" s="3"/>
    </row>
    <row r="561" spans="13:14" ht="14.25" customHeight="1" x14ac:dyDescent="0.3">
      <c r="M561" s="3"/>
      <c r="N561" s="3"/>
    </row>
    <row r="562" spans="13:14" ht="14.25" customHeight="1" x14ac:dyDescent="0.3">
      <c r="M562" s="3"/>
      <c r="N562" s="3"/>
    </row>
    <row r="563" spans="13:14" ht="14.25" customHeight="1" x14ac:dyDescent="0.3">
      <c r="M563" s="3"/>
      <c r="N563" s="3"/>
    </row>
    <row r="564" spans="13:14" ht="14.25" customHeight="1" x14ac:dyDescent="0.3">
      <c r="M564" s="3"/>
      <c r="N564" s="3"/>
    </row>
    <row r="565" spans="13:14" ht="14.25" customHeight="1" x14ac:dyDescent="0.3">
      <c r="M565" s="3"/>
      <c r="N565" s="3"/>
    </row>
    <row r="566" spans="13:14" ht="14.25" customHeight="1" x14ac:dyDescent="0.3">
      <c r="M566" s="3"/>
      <c r="N566" s="3"/>
    </row>
    <row r="567" spans="13:14" ht="14.25" customHeight="1" x14ac:dyDescent="0.3">
      <c r="M567" s="3"/>
      <c r="N567" s="3"/>
    </row>
    <row r="568" spans="13:14" ht="14.25" customHeight="1" x14ac:dyDescent="0.3">
      <c r="M568" s="3"/>
      <c r="N568" s="3"/>
    </row>
    <row r="569" spans="13:14" ht="14.25" customHeight="1" x14ac:dyDescent="0.3">
      <c r="M569" s="3"/>
      <c r="N569" s="3"/>
    </row>
    <row r="570" spans="13:14" ht="14.25" customHeight="1" x14ac:dyDescent="0.3">
      <c r="M570" s="3"/>
      <c r="N570" s="3"/>
    </row>
    <row r="571" spans="13:14" ht="14.25" customHeight="1" x14ac:dyDescent="0.3">
      <c r="M571" s="3"/>
      <c r="N571" s="3"/>
    </row>
    <row r="572" spans="13:14" ht="14.25" customHeight="1" x14ac:dyDescent="0.3">
      <c r="M572" s="3"/>
      <c r="N572" s="3"/>
    </row>
    <row r="573" spans="13:14" ht="14.25" customHeight="1" x14ac:dyDescent="0.3">
      <c r="M573" s="3"/>
      <c r="N573" s="3"/>
    </row>
    <row r="574" spans="13:14" ht="14.25" customHeight="1" x14ac:dyDescent="0.3">
      <c r="M574" s="3"/>
      <c r="N574" s="3"/>
    </row>
    <row r="575" spans="13:14" ht="14.25" customHeight="1" x14ac:dyDescent="0.3">
      <c r="M575" s="3"/>
      <c r="N575" s="3"/>
    </row>
    <row r="576" spans="13:14" ht="14.25" customHeight="1" x14ac:dyDescent="0.3">
      <c r="M576" s="3"/>
      <c r="N576" s="3"/>
    </row>
    <row r="577" spans="13:14" ht="14.25" customHeight="1" x14ac:dyDescent="0.3">
      <c r="M577" s="3"/>
      <c r="N577" s="3"/>
    </row>
    <row r="578" spans="13:14" ht="14.25" customHeight="1" x14ac:dyDescent="0.3">
      <c r="M578" s="3"/>
      <c r="N578" s="3"/>
    </row>
    <row r="579" spans="13:14" ht="14.25" customHeight="1" x14ac:dyDescent="0.3">
      <c r="M579" s="3"/>
      <c r="N579" s="3"/>
    </row>
    <row r="580" spans="13:14" ht="14.25" customHeight="1" x14ac:dyDescent="0.3">
      <c r="M580" s="3"/>
      <c r="N580" s="3"/>
    </row>
    <row r="581" spans="13:14" ht="14.25" customHeight="1" x14ac:dyDescent="0.3">
      <c r="M581" s="3"/>
      <c r="N581" s="3"/>
    </row>
    <row r="582" spans="13:14" ht="14.25" customHeight="1" x14ac:dyDescent="0.3">
      <c r="M582" s="3"/>
      <c r="N582" s="3"/>
    </row>
    <row r="583" spans="13:14" ht="14.25" customHeight="1" x14ac:dyDescent="0.3">
      <c r="M583" s="3"/>
      <c r="N583" s="3"/>
    </row>
    <row r="584" spans="13:14" ht="14.25" customHeight="1" x14ac:dyDescent="0.3">
      <c r="M584" s="3"/>
      <c r="N584" s="3"/>
    </row>
    <row r="585" spans="13:14" ht="14.25" customHeight="1" x14ac:dyDescent="0.3">
      <c r="M585" s="3"/>
      <c r="N585" s="3"/>
    </row>
    <row r="586" spans="13:14" ht="14.25" customHeight="1" x14ac:dyDescent="0.3">
      <c r="M586" s="3"/>
      <c r="N586" s="3"/>
    </row>
    <row r="587" spans="13:14" ht="14.25" customHeight="1" x14ac:dyDescent="0.3">
      <c r="M587" s="3"/>
      <c r="N587" s="3"/>
    </row>
    <row r="588" spans="13:14" ht="14.25" customHeight="1" x14ac:dyDescent="0.3">
      <c r="M588" s="3"/>
      <c r="N588" s="3"/>
    </row>
    <row r="589" spans="13:14" ht="14.25" customHeight="1" x14ac:dyDescent="0.3">
      <c r="M589" s="3"/>
      <c r="N589" s="3"/>
    </row>
    <row r="590" spans="13:14" ht="14.25" customHeight="1" x14ac:dyDescent="0.3">
      <c r="M590" s="3"/>
      <c r="N590" s="3"/>
    </row>
    <row r="591" spans="13:14" ht="14.25" customHeight="1" x14ac:dyDescent="0.3">
      <c r="M591" s="3"/>
      <c r="N591" s="3"/>
    </row>
    <row r="592" spans="13:14" ht="14.25" customHeight="1" x14ac:dyDescent="0.3">
      <c r="M592" s="3"/>
      <c r="N592" s="3"/>
    </row>
    <row r="593" spans="13:14" ht="14.25" customHeight="1" x14ac:dyDescent="0.3">
      <c r="M593" s="3"/>
      <c r="N593" s="3"/>
    </row>
    <row r="594" spans="13:14" ht="14.25" customHeight="1" x14ac:dyDescent="0.3">
      <c r="M594" s="3"/>
      <c r="N594" s="3"/>
    </row>
    <row r="595" spans="13:14" ht="14.25" customHeight="1" x14ac:dyDescent="0.3">
      <c r="M595" s="3"/>
      <c r="N595" s="3"/>
    </row>
    <row r="596" spans="13:14" ht="14.25" customHeight="1" x14ac:dyDescent="0.3">
      <c r="M596" s="3"/>
      <c r="N596" s="3"/>
    </row>
    <row r="597" spans="13:14" ht="14.25" customHeight="1" x14ac:dyDescent="0.3">
      <c r="M597" s="3"/>
      <c r="N597" s="3"/>
    </row>
    <row r="598" spans="13:14" ht="14.25" customHeight="1" x14ac:dyDescent="0.3">
      <c r="M598" s="3"/>
      <c r="N598" s="3"/>
    </row>
    <row r="599" spans="13:14" ht="14.25" customHeight="1" x14ac:dyDescent="0.3">
      <c r="M599" s="3"/>
      <c r="N599" s="3"/>
    </row>
    <row r="600" spans="13:14" ht="14.25" customHeight="1" x14ac:dyDescent="0.3">
      <c r="M600" s="3"/>
      <c r="N600" s="3"/>
    </row>
    <row r="601" spans="13:14" ht="14.25" customHeight="1" x14ac:dyDescent="0.3">
      <c r="M601" s="3"/>
      <c r="N601" s="3"/>
    </row>
    <row r="602" spans="13:14" ht="14.25" customHeight="1" x14ac:dyDescent="0.3">
      <c r="M602" s="3"/>
      <c r="N602" s="3"/>
    </row>
    <row r="603" spans="13:14" ht="14.25" customHeight="1" x14ac:dyDescent="0.3">
      <c r="M603" s="3"/>
      <c r="N603" s="3"/>
    </row>
    <row r="604" spans="13:14" ht="14.25" customHeight="1" x14ac:dyDescent="0.3">
      <c r="M604" s="3"/>
      <c r="N604" s="3"/>
    </row>
    <row r="605" spans="13:14" ht="14.25" customHeight="1" x14ac:dyDescent="0.3">
      <c r="M605" s="3"/>
      <c r="N605" s="3"/>
    </row>
    <row r="606" spans="13:14" ht="14.25" customHeight="1" x14ac:dyDescent="0.3">
      <c r="M606" s="3"/>
      <c r="N606" s="3"/>
    </row>
    <row r="607" spans="13:14" ht="14.25" customHeight="1" x14ac:dyDescent="0.3">
      <c r="M607" s="3"/>
      <c r="N607" s="3"/>
    </row>
    <row r="608" spans="13:14" ht="14.25" customHeight="1" x14ac:dyDescent="0.3">
      <c r="M608" s="3"/>
      <c r="N608" s="3"/>
    </row>
    <row r="609" spans="13:14" ht="14.25" customHeight="1" x14ac:dyDescent="0.3">
      <c r="M609" s="3"/>
      <c r="N609" s="3"/>
    </row>
    <row r="610" spans="13:14" ht="14.25" customHeight="1" x14ac:dyDescent="0.3">
      <c r="M610" s="3"/>
      <c r="N610" s="3"/>
    </row>
    <row r="611" spans="13:14" ht="14.25" customHeight="1" x14ac:dyDescent="0.3">
      <c r="M611" s="3"/>
      <c r="N611" s="3"/>
    </row>
    <row r="612" spans="13:14" ht="14.25" customHeight="1" x14ac:dyDescent="0.3">
      <c r="M612" s="3"/>
      <c r="N612" s="3"/>
    </row>
    <row r="613" spans="13:14" ht="14.25" customHeight="1" x14ac:dyDescent="0.3">
      <c r="M613" s="3"/>
      <c r="N613" s="3"/>
    </row>
    <row r="614" spans="13:14" ht="14.25" customHeight="1" x14ac:dyDescent="0.3">
      <c r="M614" s="3"/>
      <c r="N614" s="3"/>
    </row>
    <row r="615" spans="13:14" ht="14.25" customHeight="1" x14ac:dyDescent="0.3">
      <c r="M615" s="3"/>
      <c r="N615" s="3"/>
    </row>
    <row r="616" spans="13:14" ht="14.25" customHeight="1" x14ac:dyDescent="0.3">
      <c r="M616" s="3"/>
      <c r="N616" s="3"/>
    </row>
    <row r="617" spans="13:14" ht="14.25" customHeight="1" x14ac:dyDescent="0.3">
      <c r="M617" s="3"/>
      <c r="N617" s="3"/>
    </row>
    <row r="618" spans="13:14" ht="14.25" customHeight="1" x14ac:dyDescent="0.3">
      <c r="M618" s="3"/>
      <c r="N618" s="3"/>
    </row>
    <row r="619" spans="13:14" ht="14.25" customHeight="1" x14ac:dyDescent="0.3">
      <c r="M619" s="3"/>
      <c r="N619" s="3"/>
    </row>
    <row r="620" spans="13:14" ht="14.25" customHeight="1" x14ac:dyDescent="0.3">
      <c r="M620" s="3"/>
      <c r="N620" s="3"/>
    </row>
    <row r="621" spans="13:14" ht="14.25" customHeight="1" x14ac:dyDescent="0.3">
      <c r="M621" s="3"/>
      <c r="N621" s="3"/>
    </row>
    <row r="622" spans="13:14" ht="14.25" customHeight="1" x14ac:dyDescent="0.3">
      <c r="M622" s="3"/>
      <c r="N622" s="3"/>
    </row>
    <row r="623" spans="13:14" ht="14.25" customHeight="1" x14ac:dyDescent="0.3">
      <c r="M623" s="3"/>
      <c r="N623" s="3"/>
    </row>
    <row r="624" spans="13:14" ht="14.25" customHeight="1" x14ac:dyDescent="0.3">
      <c r="M624" s="3"/>
      <c r="N624" s="3"/>
    </row>
    <row r="625" spans="13:14" ht="14.25" customHeight="1" x14ac:dyDescent="0.3">
      <c r="M625" s="3"/>
      <c r="N625" s="3"/>
    </row>
    <row r="626" spans="13:14" ht="14.25" customHeight="1" x14ac:dyDescent="0.3">
      <c r="M626" s="3"/>
      <c r="N626" s="3"/>
    </row>
    <row r="627" spans="13:14" ht="14.25" customHeight="1" x14ac:dyDescent="0.3">
      <c r="M627" s="3"/>
      <c r="N627" s="3"/>
    </row>
    <row r="628" spans="13:14" ht="14.25" customHeight="1" x14ac:dyDescent="0.3">
      <c r="M628" s="3"/>
      <c r="N628" s="3"/>
    </row>
    <row r="629" spans="13:14" ht="14.25" customHeight="1" x14ac:dyDescent="0.3">
      <c r="M629" s="3"/>
      <c r="N629" s="3"/>
    </row>
    <row r="630" spans="13:14" ht="14.25" customHeight="1" x14ac:dyDescent="0.3">
      <c r="M630" s="3"/>
      <c r="N630" s="3"/>
    </row>
    <row r="631" spans="13:14" ht="14.25" customHeight="1" x14ac:dyDescent="0.3">
      <c r="M631" s="3"/>
      <c r="N631" s="3"/>
    </row>
    <row r="632" spans="13:14" ht="14.25" customHeight="1" x14ac:dyDescent="0.3">
      <c r="M632" s="3"/>
      <c r="N632" s="3"/>
    </row>
    <row r="633" spans="13:14" ht="14.25" customHeight="1" x14ac:dyDescent="0.3">
      <c r="M633" s="3"/>
      <c r="N633" s="3"/>
    </row>
    <row r="634" spans="13:14" ht="14.25" customHeight="1" x14ac:dyDescent="0.3">
      <c r="M634" s="3"/>
      <c r="N634" s="3"/>
    </row>
    <row r="635" spans="13:14" ht="14.25" customHeight="1" x14ac:dyDescent="0.3">
      <c r="M635" s="3"/>
      <c r="N635" s="3"/>
    </row>
    <row r="636" spans="13:14" ht="14.25" customHeight="1" x14ac:dyDescent="0.3">
      <c r="M636" s="3"/>
      <c r="N636" s="3"/>
    </row>
    <row r="637" spans="13:14" ht="14.25" customHeight="1" x14ac:dyDescent="0.3">
      <c r="M637" s="3"/>
      <c r="N637" s="3"/>
    </row>
    <row r="638" spans="13:14" ht="14.25" customHeight="1" x14ac:dyDescent="0.3">
      <c r="M638" s="3"/>
      <c r="N638" s="3"/>
    </row>
    <row r="639" spans="13:14" ht="14.25" customHeight="1" x14ac:dyDescent="0.3">
      <c r="M639" s="3"/>
      <c r="N639" s="3"/>
    </row>
    <row r="640" spans="13:14" ht="14.25" customHeight="1" x14ac:dyDescent="0.3">
      <c r="M640" s="3"/>
      <c r="N640" s="3"/>
    </row>
    <row r="641" spans="13:14" ht="14.25" customHeight="1" x14ac:dyDescent="0.3">
      <c r="M641" s="3"/>
      <c r="N641" s="3"/>
    </row>
    <row r="642" spans="13:14" ht="14.25" customHeight="1" x14ac:dyDescent="0.3">
      <c r="M642" s="3"/>
      <c r="N642" s="3"/>
    </row>
    <row r="643" spans="13:14" ht="14.25" customHeight="1" x14ac:dyDescent="0.3">
      <c r="M643" s="3"/>
      <c r="N643" s="3"/>
    </row>
    <row r="644" spans="13:14" ht="14.25" customHeight="1" x14ac:dyDescent="0.3">
      <c r="M644" s="3"/>
      <c r="N644" s="3"/>
    </row>
    <row r="645" spans="13:14" ht="14.25" customHeight="1" x14ac:dyDescent="0.3">
      <c r="M645" s="3"/>
      <c r="N645" s="3"/>
    </row>
    <row r="646" spans="13:14" ht="14.25" customHeight="1" x14ac:dyDescent="0.3">
      <c r="M646" s="3"/>
      <c r="N646" s="3"/>
    </row>
    <row r="647" spans="13:14" ht="14.25" customHeight="1" x14ac:dyDescent="0.3">
      <c r="M647" s="3"/>
      <c r="N647" s="3"/>
    </row>
    <row r="648" spans="13:14" ht="14.25" customHeight="1" x14ac:dyDescent="0.3">
      <c r="M648" s="3"/>
      <c r="N648" s="3"/>
    </row>
    <row r="649" spans="13:14" ht="14.25" customHeight="1" x14ac:dyDescent="0.3">
      <c r="M649" s="3"/>
      <c r="N649" s="3"/>
    </row>
    <row r="650" spans="13:14" ht="14.25" customHeight="1" x14ac:dyDescent="0.3">
      <c r="M650" s="3"/>
      <c r="N650" s="3"/>
    </row>
    <row r="651" spans="13:14" ht="14.25" customHeight="1" x14ac:dyDescent="0.3">
      <c r="M651" s="3"/>
      <c r="N651" s="3"/>
    </row>
    <row r="652" spans="13:14" ht="14.25" customHeight="1" x14ac:dyDescent="0.3">
      <c r="M652" s="3"/>
      <c r="N652" s="3"/>
    </row>
    <row r="653" spans="13:14" ht="14.25" customHeight="1" x14ac:dyDescent="0.3">
      <c r="M653" s="3"/>
      <c r="N653" s="3"/>
    </row>
    <row r="654" spans="13:14" ht="14.25" customHeight="1" x14ac:dyDescent="0.3">
      <c r="M654" s="3"/>
      <c r="N654" s="3"/>
    </row>
    <row r="655" spans="13:14" ht="14.25" customHeight="1" x14ac:dyDescent="0.3">
      <c r="M655" s="3"/>
      <c r="N655" s="3"/>
    </row>
    <row r="656" spans="13:14" ht="14.25" customHeight="1" x14ac:dyDescent="0.3">
      <c r="M656" s="3"/>
      <c r="N656" s="3"/>
    </row>
    <row r="657" spans="13:14" ht="14.25" customHeight="1" x14ac:dyDescent="0.3">
      <c r="M657" s="3"/>
      <c r="N657" s="3"/>
    </row>
    <row r="658" spans="13:14" ht="14.25" customHeight="1" x14ac:dyDescent="0.3">
      <c r="M658" s="3"/>
      <c r="N658" s="3"/>
    </row>
    <row r="659" spans="13:14" ht="14.25" customHeight="1" x14ac:dyDescent="0.3">
      <c r="M659" s="3"/>
      <c r="N659" s="3"/>
    </row>
    <row r="660" spans="13:14" ht="14.25" customHeight="1" x14ac:dyDescent="0.3">
      <c r="M660" s="3"/>
      <c r="N660" s="3"/>
    </row>
    <row r="661" spans="13:14" ht="14.25" customHeight="1" x14ac:dyDescent="0.3">
      <c r="M661" s="3"/>
      <c r="N661" s="3"/>
    </row>
    <row r="662" spans="13:14" ht="14.25" customHeight="1" x14ac:dyDescent="0.3">
      <c r="M662" s="3"/>
      <c r="N662" s="3"/>
    </row>
    <row r="663" spans="13:14" ht="14.25" customHeight="1" x14ac:dyDescent="0.3">
      <c r="M663" s="3"/>
      <c r="N663" s="3"/>
    </row>
    <row r="664" spans="13:14" ht="14.25" customHeight="1" x14ac:dyDescent="0.3">
      <c r="M664" s="3"/>
      <c r="N664" s="3"/>
    </row>
    <row r="665" spans="13:14" ht="14.25" customHeight="1" x14ac:dyDescent="0.3">
      <c r="M665" s="3"/>
      <c r="N665" s="3"/>
    </row>
    <row r="666" spans="13:14" ht="14.25" customHeight="1" x14ac:dyDescent="0.3">
      <c r="M666" s="3"/>
      <c r="N666" s="3"/>
    </row>
    <row r="667" spans="13:14" ht="14.25" customHeight="1" x14ac:dyDescent="0.3">
      <c r="M667" s="3"/>
      <c r="N667" s="3"/>
    </row>
    <row r="668" spans="13:14" ht="14.25" customHeight="1" x14ac:dyDescent="0.3">
      <c r="M668" s="3"/>
      <c r="N668" s="3"/>
    </row>
    <row r="669" spans="13:14" ht="14.25" customHeight="1" x14ac:dyDescent="0.3">
      <c r="M669" s="3"/>
      <c r="N669" s="3"/>
    </row>
    <row r="670" spans="13:14" ht="14.25" customHeight="1" x14ac:dyDescent="0.3">
      <c r="M670" s="3"/>
      <c r="N670" s="3"/>
    </row>
    <row r="671" spans="13:14" ht="14.25" customHeight="1" x14ac:dyDescent="0.3">
      <c r="M671" s="3"/>
      <c r="N671" s="3"/>
    </row>
    <row r="672" spans="13:14" ht="14.25" customHeight="1" x14ac:dyDescent="0.3">
      <c r="M672" s="3"/>
      <c r="N672" s="3"/>
    </row>
    <row r="673" spans="13:14" ht="14.25" customHeight="1" x14ac:dyDescent="0.3">
      <c r="M673" s="3"/>
      <c r="N673" s="3"/>
    </row>
    <row r="674" spans="13:14" ht="14.25" customHeight="1" x14ac:dyDescent="0.3">
      <c r="M674" s="3"/>
      <c r="N674" s="3"/>
    </row>
    <row r="675" spans="13:14" ht="14.25" customHeight="1" x14ac:dyDescent="0.3">
      <c r="M675" s="3"/>
      <c r="N675" s="3"/>
    </row>
    <row r="676" spans="13:14" ht="14.25" customHeight="1" x14ac:dyDescent="0.3">
      <c r="M676" s="3"/>
      <c r="N676" s="3"/>
    </row>
    <row r="677" spans="13:14" ht="14.25" customHeight="1" x14ac:dyDescent="0.3">
      <c r="M677" s="3"/>
      <c r="N677" s="3"/>
    </row>
    <row r="678" spans="13:14" ht="14.25" customHeight="1" x14ac:dyDescent="0.3">
      <c r="M678" s="3"/>
      <c r="N678" s="3"/>
    </row>
    <row r="679" spans="13:14" ht="14.25" customHeight="1" x14ac:dyDescent="0.3">
      <c r="M679" s="3"/>
      <c r="N679" s="3"/>
    </row>
    <row r="680" spans="13:14" ht="14.25" customHeight="1" x14ac:dyDescent="0.3">
      <c r="M680" s="3"/>
      <c r="N680" s="3"/>
    </row>
    <row r="681" spans="13:14" ht="14.25" customHeight="1" x14ac:dyDescent="0.3">
      <c r="M681" s="3"/>
      <c r="N681" s="3"/>
    </row>
    <row r="682" spans="13:14" ht="14.25" customHeight="1" x14ac:dyDescent="0.3">
      <c r="M682" s="3"/>
      <c r="N682" s="3"/>
    </row>
    <row r="683" spans="13:14" ht="14.25" customHeight="1" x14ac:dyDescent="0.3">
      <c r="M683" s="3"/>
      <c r="N683" s="3"/>
    </row>
    <row r="684" spans="13:14" ht="14.25" customHeight="1" x14ac:dyDescent="0.3">
      <c r="M684" s="3"/>
      <c r="N684" s="3"/>
    </row>
    <row r="685" spans="13:14" ht="14.25" customHeight="1" x14ac:dyDescent="0.3">
      <c r="M685" s="3"/>
      <c r="N685" s="3"/>
    </row>
    <row r="686" spans="13:14" ht="14.25" customHeight="1" x14ac:dyDescent="0.3">
      <c r="M686" s="3"/>
      <c r="N686" s="3"/>
    </row>
    <row r="687" spans="13:14" ht="14.25" customHeight="1" x14ac:dyDescent="0.3">
      <c r="M687" s="3"/>
      <c r="N687" s="3"/>
    </row>
    <row r="688" spans="13:14" ht="14.25" customHeight="1" x14ac:dyDescent="0.3">
      <c r="M688" s="3"/>
      <c r="N688" s="3"/>
    </row>
    <row r="689" spans="13:14" ht="14.25" customHeight="1" x14ac:dyDescent="0.3">
      <c r="M689" s="3"/>
      <c r="N689" s="3"/>
    </row>
    <row r="690" spans="13:14" ht="14.25" customHeight="1" x14ac:dyDescent="0.3">
      <c r="M690" s="3"/>
      <c r="N690" s="3"/>
    </row>
    <row r="691" spans="13:14" ht="14.25" customHeight="1" x14ac:dyDescent="0.3">
      <c r="M691" s="3"/>
      <c r="N691" s="3"/>
    </row>
    <row r="692" spans="13:14" ht="14.25" customHeight="1" x14ac:dyDescent="0.3">
      <c r="M692" s="3"/>
      <c r="N692" s="3"/>
    </row>
    <row r="693" spans="13:14" ht="14.25" customHeight="1" x14ac:dyDescent="0.3">
      <c r="M693" s="3"/>
      <c r="N693" s="3"/>
    </row>
    <row r="694" spans="13:14" ht="14.25" customHeight="1" x14ac:dyDescent="0.3">
      <c r="M694" s="3"/>
      <c r="N694" s="3"/>
    </row>
    <row r="695" spans="13:14" ht="14.25" customHeight="1" x14ac:dyDescent="0.3">
      <c r="M695" s="3"/>
      <c r="N695" s="3"/>
    </row>
    <row r="696" spans="13:14" ht="14.25" customHeight="1" x14ac:dyDescent="0.3">
      <c r="M696" s="3"/>
      <c r="N696" s="3"/>
    </row>
    <row r="697" spans="13:14" ht="14.25" customHeight="1" x14ac:dyDescent="0.3">
      <c r="M697" s="3"/>
      <c r="N697" s="3"/>
    </row>
    <row r="698" spans="13:14" ht="14.25" customHeight="1" x14ac:dyDescent="0.3">
      <c r="M698" s="3"/>
      <c r="N698" s="3"/>
    </row>
    <row r="699" spans="13:14" ht="14.25" customHeight="1" x14ac:dyDescent="0.3">
      <c r="M699" s="3"/>
      <c r="N699" s="3"/>
    </row>
    <row r="700" spans="13:14" ht="14.25" customHeight="1" x14ac:dyDescent="0.3">
      <c r="M700" s="3"/>
      <c r="N700" s="3"/>
    </row>
    <row r="701" spans="13:14" ht="14.25" customHeight="1" x14ac:dyDescent="0.3">
      <c r="M701" s="3"/>
      <c r="N701" s="3"/>
    </row>
    <row r="702" spans="13:14" ht="14.25" customHeight="1" x14ac:dyDescent="0.3">
      <c r="M702" s="3"/>
      <c r="N702" s="3"/>
    </row>
    <row r="703" spans="13:14" ht="14.25" customHeight="1" x14ac:dyDescent="0.3">
      <c r="M703" s="3"/>
      <c r="N703" s="3"/>
    </row>
    <row r="704" spans="13:14" ht="14.25" customHeight="1" x14ac:dyDescent="0.3">
      <c r="M704" s="3"/>
      <c r="N704" s="3"/>
    </row>
    <row r="705" spans="13:14" ht="14.25" customHeight="1" x14ac:dyDescent="0.3">
      <c r="M705" s="3"/>
      <c r="N705" s="3"/>
    </row>
    <row r="706" spans="13:14" ht="14.25" customHeight="1" x14ac:dyDescent="0.3">
      <c r="M706" s="3"/>
      <c r="N706" s="3"/>
    </row>
    <row r="707" spans="13:14" ht="14.25" customHeight="1" x14ac:dyDescent="0.3">
      <c r="M707" s="3"/>
      <c r="N707" s="3"/>
    </row>
    <row r="708" spans="13:14" ht="14.25" customHeight="1" x14ac:dyDescent="0.3">
      <c r="M708" s="3"/>
      <c r="N708" s="3"/>
    </row>
    <row r="709" spans="13:14" ht="14.25" customHeight="1" x14ac:dyDescent="0.3">
      <c r="M709" s="3"/>
      <c r="N709" s="3"/>
    </row>
    <row r="710" spans="13:14" ht="14.25" customHeight="1" x14ac:dyDescent="0.3">
      <c r="M710" s="3"/>
      <c r="N710" s="3"/>
    </row>
    <row r="711" spans="13:14" ht="14.25" customHeight="1" x14ac:dyDescent="0.3">
      <c r="M711" s="3"/>
      <c r="N711" s="3"/>
    </row>
    <row r="712" spans="13:14" ht="14.25" customHeight="1" x14ac:dyDescent="0.3">
      <c r="M712" s="3"/>
      <c r="N712" s="3"/>
    </row>
    <row r="713" spans="13:14" ht="14.25" customHeight="1" x14ac:dyDescent="0.3">
      <c r="M713" s="3"/>
      <c r="N713" s="3"/>
    </row>
    <row r="714" spans="13:14" ht="14.25" customHeight="1" x14ac:dyDescent="0.3">
      <c r="M714" s="3"/>
      <c r="N714" s="3"/>
    </row>
    <row r="715" spans="13:14" ht="14.25" customHeight="1" x14ac:dyDescent="0.3">
      <c r="M715" s="3"/>
      <c r="N715" s="3"/>
    </row>
    <row r="716" spans="13:14" ht="14.25" customHeight="1" x14ac:dyDescent="0.3">
      <c r="M716" s="3"/>
      <c r="N716" s="3"/>
    </row>
    <row r="717" spans="13:14" ht="14.25" customHeight="1" x14ac:dyDescent="0.3">
      <c r="M717" s="3"/>
      <c r="N717" s="3"/>
    </row>
    <row r="718" spans="13:14" ht="14.25" customHeight="1" x14ac:dyDescent="0.3">
      <c r="M718" s="3"/>
      <c r="N718" s="3"/>
    </row>
    <row r="719" spans="13:14" ht="14.25" customHeight="1" x14ac:dyDescent="0.3">
      <c r="M719" s="3"/>
      <c r="N719" s="3"/>
    </row>
    <row r="720" spans="13:14" ht="14.25" customHeight="1" x14ac:dyDescent="0.3">
      <c r="M720" s="3"/>
      <c r="N720" s="3"/>
    </row>
    <row r="721" spans="13:14" ht="14.25" customHeight="1" x14ac:dyDescent="0.3">
      <c r="M721" s="3"/>
      <c r="N721" s="3"/>
    </row>
    <row r="722" spans="13:14" ht="14.25" customHeight="1" x14ac:dyDescent="0.3">
      <c r="M722" s="3"/>
      <c r="N722" s="3"/>
    </row>
    <row r="723" spans="13:14" ht="14.25" customHeight="1" x14ac:dyDescent="0.3">
      <c r="M723" s="3"/>
      <c r="N723" s="3"/>
    </row>
    <row r="724" spans="13:14" ht="14.25" customHeight="1" x14ac:dyDescent="0.3">
      <c r="M724" s="3"/>
      <c r="N724" s="3"/>
    </row>
    <row r="725" spans="13:14" ht="14.25" customHeight="1" x14ac:dyDescent="0.3">
      <c r="M725" s="3"/>
      <c r="N725" s="3"/>
    </row>
    <row r="726" spans="13:14" ht="14.25" customHeight="1" x14ac:dyDescent="0.3">
      <c r="M726" s="3"/>
      <c r="N726" s="3"/>
    </row>
    <row r="727" spans="13:14" ht="14.25" customHeight="1" x14ac:dyDescent="0.3">
      <c r="M727" s="3"/>
      <c r="N727" s="3"/>
    </row>
    <row r="728" spans="13:14" ht="14.25" customHeight="1" x14ac:dyDescent="0.3">
      <c r="M728" s="3"/>
      <c r="N728" s="3"/>
    </row>
    <row r="729" spans="13:14" ht="14.25" customHeight="1" x14ac:dyDescent="0.3">
      <c r="M729" s="3"/>
      <c r="N729" s="3"/>
    </row>
    <row r="730" spans="13:14" ht="14.25" customHeight="1" x14ac:dyDescent="0.3">
      <c r="M730" s="3"/>
      <c r="N730" s="3"/>
    </row>
    <row r="731" spans="13:14" ht="14.25" customHeight="1" x14ac:dyDescent="0.3">
      <c r="M731" s="3"/>
      <c r="N731" s="3"/>
    </row>
    <row r="732" spans="13:14" ht="14.25" customHeight="1" x14ac:dyDescent="0.3">
      <c r="M732" s="3"/>
      <c r="N732" s="3"/>
    </row>
    <row r="733" spans="13:14" ht="14.25" customHeight="1" x14ac:dyDescent="0.3">
      <c r="M733" s="3"/>
      <c r="N733" s="3"/>
    </row>
    <row r="734" spans="13:14" ht="14.25" customHeight="1" x14ac:dyDescent="0.3">
      <c r="M734" s="3"/>
      <c r="N734" s="3"/>
    </row>
    <row r="735" spans="13:14" ht="14.25" customHeight="1" x14ac:dyDescent="0.3">
      <c r="M735" s="3"/>
      <c r="N735" s="3"/>
    </row>
    <row r="736" spans="13:14" ht="14.25" customHeight="1" x14ac:dyDescent="0.3">
      <c r="M736" s="3"/>
      <c r="N736" s="3"/>
    </row>
    <row r="737" spans="13:14" ht="14.25" customHeight="1" x14ac:dyDescent="0.3">
      <c r="M737" s="3"/>
      <c r="N737" s="3"/>
    </row>
    <row r="738" spans="13:14" ht="14.25" customHeight="1" x14ac:dyDescent="0.3">
      <c r="M738" s="3"/>
      <c r="N738" s="3"/>
    </row>
    <row r="739" spans="13:14" ht="14.25" customHeight="1" x14ac:dyDescent="0.3">
      <c r="M739" s="3"/>
      <c r="N739" s="3"/>
    </row>
    <row r="740" spans="13:14" ht="14.25" customHeight="1" x14ac:dyDescent="0.3">
      <c r="M740" s="3"/>
      <c r="N740" s="3"/>
    </row>
    <row r="741" spans="13:14" ht="14.25" customHeight="1" x14ac:dyDescent="0.3">
      <c r="M741" s="3"/>
      <c r="N741" s="3"/>
    </row>
    <row r="742" spans="13:14" ht="14.25" customHeight="1" x14ac:dyDescent="0.3">
      <c r="M742" s="3"/>
      <c r="N742" s="3"/>
    </row>
    <row r="743" spans="13:14" ht="14.25" customHeight="1" x14ac:dyDescent="0.3">
      <c r="M743" s="3"/>
      <c r="N743" s="3"/>
    </row>
    <row r="744" spans="13:14" ht="14.25" customHeight="1" x14ac:dyDescent="0.3">
      <c r="M744" s="3"/>
      <c r="N744" s="3"/>
    </row>
    <row r="745" spans="13:14" ht="14.25" customHeight="1" x14ac:dyDescent="0.3">
      <c r="M745" s="3"/>
      <c r="N745" s="3"/>
    </row>
    <row r="746" spans="13:14" ht="14.25" customHeight="1" x14ac:dyDescent="0.3">
      <c r="M746" s="3"/>
      <c r="N746" s="3"/>
    </row>
    <row r="747" spans="13:14" ht="14.25" customHeight="1" x14ac:dyDescent="0.3">
      <c r="M747" s="3"/>
      <c r="N747" s="3"/>
    </row>
    <row r="748" spans="13:14" ht="14.25" customHeight="1" x14ac:dyDescent="0.3">
      <c r="M748" s="3"/>
      <c r="N748" s="3"/>
    </row>
    <row r="749" spans="13:14" ht="14.25" customHeight="1" x14ac:dyDescent="0.3">
      <c r="M749" s="3"/>
      <c r="N749" s="3"/>
    </row>
    <row r="750" spans="13:14" ht="14.25" customHeight="1" x14ac:dyDescent="0.3">
      <c r="M750" s="3"/>
      <c r="N750" s="3"/>
    </row>
    <row r="751" spans="13:14" ht="14.25" customHeight="1" x14ac:dyDescent="0.3">
      <c r="M751" s="3"/>
      <c r="N751" s="3"/>
    </row>
    <row r="752" spans="13:14" ht="14.25" customHeight="1" x14ac:dyDescent="0.3">
      <c r="M752" s="3"/>
      <c r="N752" s="3"/>
    </row>
    <row r="753" spans="13:14" ht="14.25" customHeight="1" x14ac:dyDescent="0.3">
      <c r="M753" s="3"/>
      <c r="N753" s="3"/>
    </row>
    <row r="754" spans="13:14" ht="14.25" customHeight="1" x14ac:dyDescent="0.3">
      <c r="M754" s="3"/>
      <c r="N754" s="3"/>
    </row>
    <row r="755" spans="13:14" ht="14.25" customHeight="1" x14ac:dyDescent="0.3">
      <c r="M755" s="3"/>
      <c r="N755" s="3"/>
    </row>
    <row r="756" spans="13:14" ht="14.25" customHeight="1" x14ac:dyDescent="0.3">
      <c r="M756" s="3"/>
      <c r="N756" s="3"/>
    </row>
    <row r="757" spans="13:14" ht="14.25" customHeight="1" x14ac:dyDescent="0.3">
      <c r="M757" s="3"/>
      <c r="N757" s="3"/>
    </row>
    <row r="758" spans="13:14" ht="14.25" customHeight="1" x14ac:dyDescent="0.3">
      <c r="M758" s="3"/>
      <c r="N758" s="3"/>
    </row>
    <row r="759" spans="13:14" ht="14.25" customHeight="1" x14ac:dyDescent="0.3">
      <c r="M759" s="3"/>
      <c r="N759" s="3"/>
    </row>
    <row r="760" spans="13:14" ht="14.25" customHeight="1" x14ac:dyDescent="0.3">
      <c r="M760" s="3"/>
      <c r="N760" s="3"/>
    </row>
    <row r="761" spans="13:14" ht="14.25" customHeight="1" x14ac:dyDescent="0.3">
      <c r="M761" s="3"/>
      <c r="N761" s="3"/>
    </row>
    <row r="762" spans="13:14" ht="14.25" customHeight="1" x14ac:dyDescent="0.3">
      <c r="M762" s="3"/>
      <c r="N762" s="3"/>
    </row>
    <row r="763" spans="13:14" ht="14.25" customHeight="1" x14ac:dyDescent="0.3">
      <c r="M763" s="3"/>
      <c r="N763" s="3"/>
    </row>
    <row r="764" spans="13:14" ht="14.25" customHeight="1" x14ac:dyDescent="0.3">
      <c r="M764" s="3"/>
      <c r="N764" s="3"/>
    </row>
    <row r="765" spans="13:14" ht="14.25" customHeight="1" x14ac:dyDescent="0.3">
      <c r="M765" s="3"/>
      <c r="N765" s="3"/>
    </row>
    <row r="766" spans="13:14" ht="14.25" customHeight="1" x14ac:dyDescent="0.3">
      <c r="M766" s="3"/>
      <c r="N766" s="3"/>
    </row>
    <row r="767" spans="13:14" ht="14.25" customHeight="1" x14ac:dyDescent="0.3">
      <c r="M767" s="3"/>
      <c r="N767" s="3"/>
    </row>
    <row r="768" spans="13:14" ht="14.25" customHeight="1" x14ac:dyDescent="0.3">
      <c r="M768" s="3"/>
      <c r="N768" s="3"/>
    </row>
    <row r="769" spans="13:14" ht="14.25" customHeight="1" x14ac:dyDescent="0.3">
      <c r="M769" s="3"/>
      <c r="N769" s="3"/>
    </row>
    <row r="770" spans="13:14" ht="14.25" customHeight="1" x14ac:dyDescent="0.3">
      <c r="M770" s="3"/>
      <c r="N770" s="3"/>
    </row>
    <row r="771" spans="13:14" ht="14.25" customHeight="1" x14ac:dyDescent="0.3">
      <c r="M771" s="3"/>
      <c r="N771" s="3"/>
    </row>
    <row r="772" spans="13:14" ht="14.25" customHeight="1" x14ac:dyDescent="0.3">
      <c r="M772" s="3"/>
      <c r="N772" s="3"/>
    </row>
    <row r="773" spans="13:14" ht="14.25" customHeight="1" x14ac:dyDescent="0.3">
      <c r="M773" s="3"/>
      <c r="N773" s="3"/>
    </row>
    <row r="774" spans="13:14" ht="14.25" customHeight="1" x14ac:dyDescent="0.3">
      <c r="M774" s="3"/>
      <c r="N774" s="3"/>
    </row>
    <row r="775" spans="13:14" ht="14.25" customHeight="1" x14ac:dyDescent="0.3">
      <c r="M775" s="3"/>
      <c r="N775" s="3"/>
    </row>
    <row r="776" spans="13:14" ht="14.25" customHeight="1" x14ac:dyDescent="0.3">
      <c r="M776" s="3"/>
      <c r="N776" s="3"/>
    </row>
    <row r="777" spans="13:14" ht="14.25" customHeight="1" x14ac:dyDescent="0.3">
      <c r="M777" s="3"/>
      <c r="N777" s="3"/>
    </row>
    <row r="778" spans="13:14" ht="14.25" customHeight="1" x14ac:dyDescent="0.3">
      <c r="M778" s="3"/>
      <c r="N778" s="3"/>
    </row>
    <row r="779" spans="13:14" ht="14.25" customHeight="1" x14ac:dyDescent="0.3">
      <c r="M779" s="3"/>
      <c r="N779" s="3"/>
    </row>
    <row r="780" spans="13:14" ht="14.25" customHeight="1" x14ac:dyDescent="0.3">
      <c r="M780" s="3"/>
      <c r="N780" s="3"/>
    </row>
    <row r="781" spans="13:14" ht="14.25" customHeight="1" x14ac:dyDescent="0.3">
      <c r="M781" s="3"/>
      <c r="N781" s="3"/>
    </row>
    <row r="782" spans="13:14" ht="14.25" customHeight="1" x14ac:dyDescent="0.3">
      <c r="M782" s="3"/>
      <c r="N782" s="3"/>
    </row>
    <row r="783" spans="13:14" ht="14.25" customHeight="1" x14ac:dyDescent="0.3">
      <c r="M783" s="3"/>
      <c r="N783" s="3"/>
    </row>
    <row r="784" spans="13:14" ht="14.25" customHeight="1" x14ac:dyDescent="0.3">
      <c r="M784" s="3"/>
      <c r="N784" s="3"/>
    </row>
    <row r="785" spans="13:14" ht="14.25" customHeight="1" x14ac:dyDescent="0.3">
      <c r="M785" s="3"/>
      <c r="N785" s="3"/>
    </row>
    <row r="786" spans="13:14" ht="14.25" customHeight="1" x14ac:dyDescent="0.3">
      <c r="M786" s="3"/>
      <c r="N786" s="3"/>
    </row>
    <row r="787" spans="13:14" ht="14.25" customHeight="1" x14ac:dyDescent="0.3">
      <c r="M787" s="3"/>
      <c r="N787" s="3"/>
    </row>
    <row r="788" spans="13:14" ht="14.25" customHeight="1" x14ac:dyDescent="0.3">
      <c r="M788" s="3"/>
      <c r="N788" s="3"/>
    </row>
    <row r="789" spans="13:14" ht="14.25" customHeight="1" x14ac:dyDescent="0.3">
      <c r="M789" s="3"/>
      <c r="N789" s="3"/>
    </row>
    <row r="790" spans="13:14" ht="14.25" customHeight="1" x14ac:dyDescent="0.3">
      <c r="M790" s="3"/>
      <c r="N790" s="3"/>
    </row>
    <row r="791" spans="13:14" ht="14.25" customHeight="1" x14ac:dyDescent="0.3">
      <c r="M791" s="3"/>
      <c r="N791" s="3"/>
    </row>
    <row r="792" spans="13:14" ht="14.25" customHeight="1" x14ac:dyDescent="0.3">
      <c r="M792" s="3"/>
      <c r="N792" s="3"/>
    </row>
    <row r="793" spans="13:14" ht="14.25" customHeight="1" x14ac:dyDescent="0.3">
      <c r="M793" s="3"/>
      <c r="N793" s="3"/>
    </row>
    <row r="794" spans="13:14" ht="14.25" customHeight="1" x14ac:dyDescent="0.3">
      <c r="M794" s="3"/>
      <c r="N794" s="3"/>
    </row>
    <row r="795" spans="13:14" ht="14.25" customHeight="1" x14ac:dyDescent="0.3">
      <c r="M795" s="3"/>
      <c r="N795" s="3"/>
    </row>
    <row r="796" spans="13:14" ht="14.25" customHeight="1" x14ac:dyDescent="0.3">
      <c r="M796" s="3"/>
      <c r="N796" s="3"/>
    </row>
    <row r="797" spans="13:14" ht="14.25" customHeight="1" x14ac:dyDescent="0.3">
      <c r="M797" s="3"/>
      <c r="N797" s="3"/>
    </row>
    <row r="798" spans="13:14" ht="14.25" customHeight="1" x14ac:dyDescent="0.3">
      <c r="M798" s="3"/>
      <c r="N798" s="3"/>
    </row>
    <row r="799" spans="13:14" ht="14.25" customHeight="1" x14ac:dyDescent="0.3">
      <c r="M799" s="3"/>
      <c r="N799" s="3"/>
    </row>
    <row r="800" spans="13:14" ht="14.25" customHeight="1" x14ac:dyDescent="0.3">
      <c r="M800" s="3"/>
      <c r="N800" s="3"/>
    </row>
    <row r="801" spans="13:14" ht="14.25" customHeight="1" x14ac:dyDescent="0.3">
      <c r="M801" s="3"/>
      <c r="N801" s="3"/>
    </row>
    <row r="802" spans="13:14" ht="14.25" customHeight="1" x14ac:dyDescent="0.3">
      <c r="M802" s="3"/>
      <c r="N802" s="3"/>
    </row>
    <row r="803" spans="13:14" ht="14.25" customHeight="1" x14ac:dyDescent="0.3">
      <c r="M803" s="3"/>
      <c r="N803" s="3"/>
    </row>
    <row r="804" spans="13:14" ht="14.25" customHeight="1" x14ac:dyDescent="0.3">
      <c r="M804" s="3"/>
      <c r="N804" s="3"/>
    </row>
    <row r="805" spans="13:14" ht="14.25" customHeight="1" x14ac:dyDescent="0.3">
      <c r="M805" s="3"/>
      <c r="N805" s="3"/>
    </row>
    <row r="806" spans="13:14" ht="14.25" customHeight="1" x14ac:dyDescent="0.3">
      <c r="M806" s="3"/>
      <c r="N806" s="3"/>
    </row>
    <row r="807" spans="13:14" ht="14.25" customHeight="1" x14ac:dyDescent="0.3">
      <c r="M807" s="3"/>
      <c r="N807" s="3"/>
    </row>
    <row r="808" spans="13:14" ht="14.25" customHeight="1" x14ac:dyDescent="0.3">
      <c r="M808" s="3"/>
      <c r="N808" s="3"/>
    </row>
    <row r="809" spans="13:14" ht="14.25" customHeight="1" x14ac:dyDescent="0.3">
      <c r="M809" s="3"/>
      <c r="N809" s="3"/>
    </row>
    <row r="810" spans="13:14" ht="14.25" customHeight="1" x14ac:dyDescent="0.3">
      <c r="M810" s="3"/>
      <c r="N810" s="3"/>
    </row>
    <row r="811" spans="13:14" ht="14.25" customHeight="1" x14ac:dyDescent="0.3">
      <c r="M811" s="3"/>
      <c r="N811" s="3"/>
    </row>
    <row r="812" spans="13:14" ht="14.25" customHeight="1" x14ac:dyDescent="0.3">
      <c r="M812" s="3"/>
      <c r="N812" s="3"/>
    </row>
    <row r="813" spans="13:14" ht="14.25" customHeight="1" x14ac:dyDescent="0.3">
      <c r="M813" s="3"/>
      <c r="N813" s="3"/>
    </row>
    <row r="814" spans="13:14" ht="14.25" customHeight="1" x14ac:dyDescent="0.3">
      <c r="M814" s="3"/>
      <c r="N814" s="3"/>
    </row>
    <row r="815" spans="13:14" ht="14.25" customHeight="1" x14ac:dyDescent="0.3">
      <c r="M815" s="3"/>
      <c r="N815" s="3"/>
    </row>
    <row r="816" spans="13:14" ht="14.25" customHeight="1" x14ac:dyDescent="0.3">
      <c r="M816" s="3"/>
      <c r="N816" s="3"/>
    </row>
    <row r="817" spans="13:14" ht="14.25" customHeight="1" x14ac:dyDescent="0.3">
      <c r="M817" s="3"/>
      <c r="N817" s="3"/>
    </row>
    <row r="818" spans="13:14" ht="14.25" customHeight="1" x14ac:dyDescent="0.3">
      <c r="M818" s="3"/>
      <c r="N818" s="3"/>
    </row>
    <row r="819" spans="13:14" ht="14.25" customHeight="1" x14ac:dyDescent="0.3">
      <c r="M819" s="3"/>
      <c r="N819" s="3"/>
    </row>
    <row r="820" spans="13:14" ht="14.25" customHeight="1" x14ac:dyDescent="0.3">
      <c r="M820" s="3"/>
      <c r="N820" s="3"/>
    </row>
    <row r="821" spans="13:14" ht="14.25" customHeight="1" x14ac:dyDescent="0.3">
      <c r="M821" s="3"/>
      <c r="N821" s="3"/>
    </row>
    <row r="822" spans="13:14" ht="14.25" customHeight="1" x14ac:dyDescent="0.3">
      <c r="M822" s="3"/>
      <c r="N822" s="3"/>
    </row>
    <row r="823" spans="13:14" ht="14.25" customHeight="1" x14ac:dyDescent="0.3">
      <c r="M823" s="3"/>
      <c r="N823" s="3"/>
    </row>
    <row r="824" spans="13:14" ht="14.25" customHeight="1" x14ac:dyDescent="0.3">
      <c r="M824" s="3"/>
      <c r="N824" s="3"/>
    </row>
    <row r="825" spans="13:14" ht="14.25" customHeight="1" x14ac:dyDescent="0.3">
      <c r="M825" s="3"/>
      <c r="N825" s="3"/>
    </row>
    <row r="826" spans="13:14" ht="14.25" customHeight="1" x14ac:dyDescent="0.3">
      <c r="M826" s="3"/>
      <c r="N826" s="3"/>
    </row>
    <row r="827" spans="13:14" ht="14.25" customHeight="1" x14ac:dyDescent="0.3">
      <c r="M827" s="3"/>
      <c r="N827" s="3"/>
    </row>
    <row r="828" spans="13:14" ht="14.25" customHeight="1" x14ac:dyDescent="0.3">
      <c r="M828" s="3"/>
      <c r="N828" s="3"/>
    </row>
    <row r="829" spans="13:14" ht="14.25" customHeight="1" x14ac:dyDescent="0.3">
      <c r="M829" s="3"/>
      <c r="N829" s="3"/>
    </row>
    <row r="830" spans="13:14" ht="14.25" customHeight="1" x14ac:dyDescent="0.3">
      <c r="M830" s="3"/>
      <c r="N830" s="3"/>
    </row>
    <row r="831" spans="13:14" ht="14.25" customHeight="1" x14ac:dyDescent="0.3">
      <c r="M831" s="3"/>
      <c r="N831" s="3"/>
    </row>
    <row r="832" spans="13:14" ht="14.25" customHeight="1" x14ac:dyDescent="0.3">
      <c r="M832" s="3"/>
      <c r="N832" s="3"/>
    </row>
    <row r="833" spans="13:14" ht="14.25" customHeight="1" x14ac:dyDescent="0.3">
      <c r="M833" s="3"/>
      <c r="N833" s="3"/>
    </row>
    <row r="834" spans="13:14" ht="14.25" customHeight="1" x14ac:dyDescent="0.3">
      <c r="M834" s="3"/>
      <c r="N834" s="3"/>
    </row>
    <row r="835" spans="13:14" ht="14.25" customHeight="1" x14ac:dyDescent="0.3">
      <c r="M835" s="3"/>
      <c r="N835" s="3"/>
    </row>
    <row r="836" spans="13:14" ht="14.25" customHeight="1" x14ac:dyDescent="0.3">
      <c r="M836" s="3"/>
      <c r="N836" s="3"/>
    </row>
    <row r="837" spans="13:14" ht="14.25" customHeight="1" x14ac:dyDescent="0.3">
      <c r="M837" s="3"/>
      <c r="N837" s="3"/>
    </row>
    <row r="838" spans="13:14" ht="14.25" customHeight="1" x14ac:dyDescent="0.3">
      <c r="M838" s="3"/>
      <c r="N838" s="3"/>
    </row>
    <row r="839" spans="13:14" ht="14.25" customHeight="1" x14ac:dyDescent="0.3">
      <c r="M839" s="3"/>
      <c r="N839" s="3"/>
    </row>
    <row r="840" spans="13:14" ht="14.25" customHeight="1" x14ac:dyDescent="0.3">
      <c r="M840" s="3"/>
      <c r="N840" s="3"/>
    </row>
    <row r="841" spans="13:14" ht="14.25" customHeight="1" x14ac:dyDescent="0.3">
      <c r="M841" s="3"/>
      <c r="N841" s="3"/>
    </row>
    <row r="842" spans="13:14" ht="14.25" customHeight="1" x14ac:dyDescent="0.3">
      <c r="M842" s="3"/>
      <c r="N842" s="3"/>
    </row>
    <row r="843" spans="13:14" ht="14.25" customHeight="1" x14ac:dyDescent="0.3">
      <c r="M843" s="3"/>
      <c r="N843" s="3"/>
    </row>
    <row r="844" spans="13:14" ht="14.25" customHeight="1" x14ac:dyDescent="0.3">
      <c r="M844" s="3"/>
      <c r="N844" s="3"/>
    </row>
    <row r="845" spans="13:14" ht="14.25" customHeight="1" x14ac:dyDescent="0.3">
      <c r="M845" s="3"/>
      <c r="N845" s="3"/>
    </row>
    <row r="846" spans="13:14" ht="14.25" customHeight="1" x14ac:dyDescent="0.3">
      <c r="M846" s="3"/>
      <c r="N846" s="3"/>
    </row>
    <row r="847" spans="13:14" ht="14.25" customHeight="1" x14ac:dyDescent="0.3">
      <c r="M847" s="3"/>
      <c r="N847" s="3"/>
    </row>
    <row r="848" spans="13:14" ht="14.25" customHeight="1" x14ac:dyDescent="0.3">
      <c r="M848" s="3"/>
      <c r="N848" s="3"/>
    </row>
    <row r="849" spans="13:14" ht="14.25" customHeight="1" x14ac:dyDescent="0.3">
      <c r="M849" s="3"/>
      <c r="N849" s="3"/>
    </row>
    <row r="850" spans="13:14" ht="14.25" customHeight="1" x14ac:dyDescent="0.3">
      <c r="M850" s="3"/>
      <c r="N850" s="3"/>
    </row>
    <row r="851" spans="13:14" ht="14.25" customHeight="1" x14ac:dyDescent="0.3">
      <c r="M851" s="3"/>
      <c r="N851" s="3"/>
    </row>
    <row r="852" spans="13:14" ht="14.25" customHeight="1" x14ac:dyDescent="0.3">
      <c r="M852" s="3"/>
      <c r="N852" s="3"/>
    </row>
    <row r="853" spans="13:14" ht="14.25" customHeight="1" x14ac:dyDescent="0.3">
      <c r="M853" s="3"/>
      <c r="N853" s="3"/>
    </row>
    <row r="854" spans="13:14" ht="14.25" customHeight="1" x14ac:dyDescent="0.3">
      <c r="M854" s="3"/>
      <c r="N854" s="3"/>
    </row>
    <row r="855" spans="13:14" ht="14.25" customHeight="1" x14ac:dyDescent="0.3">
      <c r="M855" s="3"/>
      <c r="N855" s="3"/>
    </row>
    <row r="856" spans="13:14" ht="14.25" customHeight="1" x14ac:dyDescent="0.3">
      <c r="M856" s="3"/>
      <c r="N856" s="3"/>
    </row>
    <row r="857" spans="13:14" ht="14.25" customHeight="1" x14ac:dyDescent="0.3">
      <c r="M857" s="3"/>
      <c r="N857" s="3"/>
    </row>
    <row r="858" spans="13:14" ht="14.25" customHeight="1" x14ac:dyDescent="0.3">
      <c r="M858" s="3"/>
      <c r="N858" s="3"/>
    </row>
    <row r="859" spans="13:14" ht="14.25" customHeight="1" x14ac:dyDescent="0.3">
      <c r="M859" s="3"/>
      <c r="N859" s="3"/>
    </row>
    <row r="860" spans="13:14" ht="14.25" customHeight="1" x14ac:dyDescent="0.3">
      <c r="M860" s="3"/>
      <c r="N860" s="3"/>
    </row>
    <row r="861" spans="13:14" ht="14.25" customHeight="1" x14ac:dyDescent="0.3">
      <c r="M861" s="3"/>
      <c r="N861" s="3"/>
    </row>
    <row r="862" spans="13:14" ht="14.25" customHeight="1" x14ac:dyDescent="0.3">
      <c r="M862" s="3"/>
      <c r="N862" s="3"/>
    </row>
    <row r="863" spans="13:14" ht="14.25" customHeight="1" x14ac:dyDescent="0.3">
      <c r="M863" s="3"/>
      <c r="N863" s="3"/>
    </row>
    <row r="864" spans="13:14" ht="14.25" customHeight="1" x14ac:dyDescent="0.3">
      <c r="M864" s="3"/>
      <c r="N864" s="3"/>
    </row>
    <row r="865" spans="13:14" ht="14.25" customHeight="1" x14ac:dyDescent="0.3">
      <c r="M865" s="3"/>
      <c r="N865" s="3"/>
    </row>
    <row r="866" spans="13:14" ht="14.25" customHeight="1" x14ac:dyDescent="0.3">
      <c r="M866" s="3"/>
      <c r="N866" s="3"/>
    </row>
    <row r="867" spans="13:14" ht="14.25" customHeight="1" x14ac:dyDescent="0.3">
      <c r="M867" s="3"/>
      <c r="N867" s="3"/>
    </row>
    <row r="868" spans="13:14" ht="14.25" customHeight="1" x14ac:dyDescent="0.3">
      <c r="M868" s="3"/>
      <c r="N868" s="3"/>
    </row>
    <row r="869" spans="13:14" ht="14.25" customHeight="1" x14ac:dyDescent="0.3">
      <c r="M869" s="3"/>
      <c r="N869" s="3"/>
    </row>
    <row r="870" spans="13:14" ht="14.25" customHeight="1" x14ac:dyDescent="0.3">
      <c r="M870" s="3"/>
      <c r="N870" s="3"/>
    </row>
    <row r="871" spans="13:14" ht="14.25" customHeight="1" x14ac:dyDescent="0.3">
      <c r="M871" s="3"/>
      <c r="N871" s="3"/>
    </row>
    <row r="872" spans="13:14" ht="14.25" customHeight="1" x14ac:dyDescent="0.3">
      <c r="M872" s="3"/>
      <c r="N872" s="3"/>
    </row>
    <row r="873" spans="13:14" ht="14.25" customHeight="1" x14ac:dyDescent="0.3">
      <c r="M873" s="3"/>
      <c r="N873" s="3"/>
    </row>
    <row r="874" spans="13:14" ht="14.25" customHeight="1" x14ac:dyDescent="0.3">
      <c r="M874" s="3"/>
      <c r="N874" s="3"/>
    </row>
    <row r="875" spans="13:14" ht="14.25" customHeight="1" x14ac:dyDescent="0.3">
      <c r="M875" s="3"/>
      <c r="N875" s="3"/>
    </row>
    <row r="876" spans="13:14" ht="14.25" customHeight="1" x14ac:dyDescent="0.3">
      <c r="M876" s="3"/>
      <c r="N876" s="3"/>
    </row>
    <row r="877" spans="13:14" ht="14.25" customHeight="1" x14ac:dyDescent="0.3">
      <c r="M877" s="3"/>
      <c r="N877" s="3"/>
    </row>
    <row r="878" spans="13:14" ht="14.25" customHeight="1" x14ac:dyDescent="0.3">
      <c r="M878" s="3"/>
      <c r="N878" s="3"/>
    </row>
    <row r="879" spans="13:14" ht="14.25" customHeight="1" x14ac:dyDescent="0.3">
      <c r="M879" s="3"/>
      <c r="N879" s="3"/>
    </row>
    <row r="880" spans="13:14" ht="14.25" customHeight="1" x14ac:dyDescent="0.3">
      <c r="M880" s="3"/>
      <c r="N880" s="3"/>
    </row>
    <row r="881" spans="13:14" ht="14.25" customHeight="1" x14ac:dyDescent="0.3">
      <c r="M881" s="3"/>
      <c r="N881" s="3"/>
    </row>
    <row r="882" spans="13:14" ht="14.25" customHeight="1" x14ac:dyDescent="0.3">
      <c r="M882" s="3"/>
      <c r="N882" s="3"/>
    </row>
    <row r="883" spans="13:14" ht="14.25" customHeight="1" x14ac:dyDescent="0.3">
      <c r="M883" s="3"/>
      <c r="N883" s="3"/>
    </row>
    <row r="884" spans="13:14" ht="14.25" customHeight="1" x14ac:dyDescent="0.3">
      <c r="M884" s="3"/>
      <c r="N884" s="3"/>
    </row>
    <row r="885" spans="13:14" ht="14.25" customHeight="1" x14ac:dyDescent="0.3">
      <c r="M885" s="3"/>
      <c r="N885" s="3"/>
    </row>
    <row r="886" spans="13:14" ht="14.25" customHeight="1" x14ac:dyDescent="0.3">
      <c r="M886" s="3"/>
      <c r="N886" s="3"/>
    </row>
    <row r="887" spans="13:14" ht="14.25" customHeight="1" x14ac:dyDescent="0.3">
      <c r="M887" s="3"/>
      <c r="N887" s="3"/>
    </row>
    <row r="888" spans="13:14" ht="14.25" customHeight="1" x14ac:dyDescent="0.3">
      <c r="M888" s="3"/>
      <c r="N888" s="3"/>
    </row>
    <row r="889" spans="13:14" ht="14.25" customHeight="1" x14ac:dyDescent="0.3">
      <c r="M889" s="3"/>
      <c r="N889" s="3"/>
    </row>
    <row r="890" spans="13:14" ht="14.25" customHeight="1" x14ac:dyDescent="0.3">
      <c r="M890" s="3"/>
      <c r="N890" s="3"/>
    </row>
    <row r="891" spans="13:14" ht="14.25" customHeight="1" x14ac:dyDescent="0.3">
      <c r="M891" s="3"/>
      <c r="N891" s="3"/>
    </row>
    <row r="892" spans="13:14" ht="14.25" customHeight="1" x14ac:dyDescent="0.3">
      <c r="M892" s="3"/>
      <c r="N892" s="3"/>
    </row>
    <row r="893" spans="13:14" ht="14.25" customHeight="1" x14ac:dyDescent="0.3">
      <c r="M893" s="3"/>
      <c r="N893" s="3"/>
    </row>
    <row r="894" spans="13:14" ht="14.25" customHeight="1" x14ac:dyDescent="0.3">
      <c r="M894" s="3"/>
      <c r="N894" s="3"/>
    </row>
    <row r="895" spans="13:14" ht="14.25" customHeight="1" x14ac:dyDescent="0.3">
      <c r="M895" s="3"/>
      <c r="N895" s="3"/>
    </row>
    <row r="896" spans="13:14" ht="14.25" customHeight="1" x14ac:dyDescent="0.3">
      <c r="M896" s="3"/>
      <c r="N896" s="3"/>
    </row>
    <row r="897" spans="13:14" ht="14.25" customHeight="1" x14ac:dyDescent="0.3">
      <c r="M897" s="3"/>
      <c r="N897" s="3"/>
    </row>
    <row r="898" spans="13:14" ht="14.25" customHeight="1" x14ac:dyDescent="0.3">
      <c r="M898" s="3"/>
      <c r="N898" s="3"/>
    </row>
    <row r="899" spans="13:14" ht="14.25" customHeight="1" x14ac:dyDescent="0.3">
      <c r="M899" s="3"/>
      <c r="N899" s="3"/>
    </row>
    <row r="900" spans="13:14" ht="14.25" customHeight="1" x14ac:dyDescent="0.3">
      <c r="M900" s="3"/>
      <c r="N900" s="3"/>
    </row>
    <row r="901" spans="13:14" ht="14.25" customHeight="1" x14ac:dyDescent="0.3">
      <c r="M901" s="3"/>
      <c r="N901" s="3"/>
    </row>
    <row r="902" spans="13:14" ht="14.25" customHeight="1" x14ac:dyDescent="0.3">
      <c r="M902" s="3"/>
      <c r="N902" s="3"/>
    </row>
    <row r="903" spans="13:14" ht="14.25" customHeight="1" x14ac:dyDescent="0.3">
      <c r="M903" s="3"/>
      <c r="N903" s="3"/>
    </row>
    <row r="904" spans="13:14" ht="14.25" customHeight="1" x14ac:dyDescent="0.3">
      <c r="M904" s="3"/>
      <c r="N904" s="3"/>
    </row>
    <row r="905" spans="13:14" ht="14.25" customHeight="1" x14ac:dyDescent="0.3">
      <c r="M905" s="3"/>
      <c r="N905" s="3"/>
    </row>
    <row r="906" spans="13:14" ht="14.25" customHeight="1" x14ac:dyDescent="0.3">
      <c r="M906" s="3"/>
      <c r="N906" s="3"/>
    </row>
    <row r="907" spans="13:14" ht="14.25" customHeight="1" x14ac:dyDescent="0.3">
      <c r="M907" s="3"/>
      <c r="N907" s="3"/>
    </row>
    <row r="908" spans="13:14" ht="14.25" customHeight="1" x14ac:dyDescent="0.3">
      <c r="M908" s="3"/>
      <c r="N908" s="3"/>
    </row>
    <row r="909" spans="13:14" ht="14.25" customHeight="1" x14ac:dyDescent="0.3">
      <c r="M909" s="3"/>
      <c r="N909" s="3"/>
    </row>
    <row r="910" spans="13:14" ht="14.25" customHeight="1" x14ac:dyDescent="0.3">
      <c r="M910" s="3"/>
      <c r="N910" s="3"/>
    </row>
    <row r="911" spans="13:14" ht="14.25" customHeight="1" x14ac:dyDescent="0.3">
      <c r="M911" s="3"/>
      <c r="N911" s="3"/>
    </row>
    <row r="912" spans="13:14" ht="14.25" customHeight="1" x14ac:dyDescent="0.3">
      <c r="M912" s="3"/>
      <c r="N912" s="3"/>
    </row>
    <row r="913" spans="13:14" ht="14.25" customHeight="1" x14ac:dyDescent="0.3">
      <c r="M913" s="3"/>
      <c r="N913" s="3"/>
    </row>
    <row r="914" spans="13:14" ht="14.25" customHeight="1" x14ac:dyDescent="0.3">
      <c r="M914" s="3"/>
      <c r="N914" s="3"/>
    </row>
    <row r="915" spans="13:14" ht="14.25" customHeight="1" x14ac:dyDescent="0.3">
      <c r="M915" s="3"/>
      <c r="N915" s="3"/>
    </row>
    <row r="916" spans="13:14" ht="14.25" customHeight="1" x14ac:dyDescent="0.3">
      <c r="M916" s="3"/>
      <c r="N916" s="3"/>
    </row>
    <row r="917" spans="13:14" ht="14.25" customHeight="1" x14ac:dyDescent="0.3">
      <c r="M917" s="3"/>
      <c r="N917" s="3"/>
    </row>
    <row r="918" spans="13:14" ht="14.25" customHeight="1" x14ac:dyDescent="0.3">
      <c r="M918" s="3"/>
      <c r="N918" s="3"/>
    </row>
    <row r="919" spans="13:14" ht="14.25" customHeight="1" x14ac:dyDescent="0.3">
      <c r="M919" s="3"/>
      <c r="N919" s="3"/>
    </row>
    <row r="920" spans="13:14" ht="14.25" customHeight="1" x14ac:dyDescent="0.3">
      <c r="M920" s="3"/>
      <c r="N920" s="3"/>
    </row>
    <row r="921" spans="13:14" ht="14.25" customHeight="1" x14ac:dyDescent="0.3">
      <c r="M921" s="3"/>
      <c r="N921" s="3"/>
    </row>
    <row r="922" spans="13:14" ht="14.25" customHeight="1" x14ac:dyDescent="0.3">
      <c r="M922" s="3"/>
      <c r="N922" s="3"/>
    </row>
    <row r="923" spans="13:14" ht="14.25" customHeight="1" x14ac:dyDescent="0.3">
      <c r="M923" s="3"/>
      <c r="N923" s="3"/>
    </row>
    <row r="924" spans="13:14" ht="14.25" customHeight="1" x14ac:dyDescent="0.3">
      <c r="M924" s="3"/>
      <c r="N924" s="3"/>
    </row>
    <row r="925" spans="13:14" ht="14.25" customHeight="1" x14ac:dyDescent="0.3">
      <c r="M925" s="3"/>
      <c r="N925" s="3"/>
    </row>
    <row r="926" spans="13:14" ht="14.25" customHeight="1" x14ac:dyDescent="0.3">
      <c r="M926" s="3"/>
      <c r="N926" s="3"/>
    </row>
    <row r="927" spans="13:14" ht="14.25" customHeight="1" x14ac:dyDescent="0.3">
      <c r="M927" s="3"/>
      <c r="N927" s="3"/>
    </row>
    <row r="928" spans="13:14" ht="14.25" customHeight="1" x14ac:dyDescent="0.3">
      <c r="M928" s="3"/>
      <c r="N928" s="3"/>
    </row>
    <row r="929" spans="13:14" ht="14.25" customHeight="1" x14ac:dyDescent="0.3">
      <c r="M929" s="3"/>
      <c r="N929" s="3"/>
    </row>
    <row r="930" spans="13:14" ht="14.25" customHeight="1" x14ac:dyDescent="0.3">
      <c r="M930" s="3"/>
      <c r="N930" s="3"/>
    </row>
    <row r="931" spans="13:14" ht="14.25" customHeight="1" x14ac:dyDescent="0.3">
      <c r="M931" s="3"/>
      <c r="N931" s="3"/>
    </row>
    <row r="932" spans="13:14" ht="14.25" customHeight="1" x14ac:dyDescent="0.3">
      <c r="M932" s="3"/>
      <c r="N932" s="3"/>
    </row>
    <row r="933" spans="13:14" ht="14.25" customHeight="1" x14ac:dyDescent="0.3">
      <c r="M933" s="3"/>
      <c r="N933" s="3"/>
    </row>
    <row r="934" spans="13:14" ht="14.25" customHeight="1" x14ac:dyDescent="0.3">
      <c r="M934" s="3"/>
      <c r="N934" s="3"/>
    </row>
    <row r="935" spans="13:14" ht="14.25" customHeight="1" x14ac:dyDescent="0.3">
      <c r="M935" s="3"/>
      <c r="N935" s="3"/>
    </row>
    <row r="936" spans="13:14" ht="14.25" customHeight="1" x14ac:dyDescent="0.3">
      <c r="M936" s="3"/>
      <c r="N936" s="3"/>
    </row>
    <row r="937" spans="13:14" ht="14.25" customHeight="1" x14ac:dyDescent="0.3">
      <c r="M937" s="3"/>
      <c r="N937" s="3"/>
    </row>
    <row r="938" spans="13:14" ht="14.25" customHeight="1" x14ac:dyDescent="0.3">
      <c r="M938" s="3"/>
      <c r="N938" s="3"/>
    </row>
    <row r="939" spans="13:14" ht="14.25" customHeight="1" x14ac:dyDescent="0.3">
      <c r="M939" s="3"/>
      <c r="N939" s="3"/>
    </row>
    <row r="940" spans="13:14" ht="14.25" customHeight="1" x14ac:dyDescent="0.3">
      <c r="M940" s="3"/>
      <c r="N940" s="3"/>
    </row>
    <row r="941" spans="13:14" ht="14.25" customHeight="1" x14ac:dyDescent="0.3">
      <c r="M941" s="3"/>
      <c r="N941" s="3"/>
    </row>
    <row r="942" spans="13:14" ht="14.25" customHeight="1" x14ac:dyDescent="0.3">
      <c r="M942" s="3"/>
      <c r="N942" s="3"/>
    </row>
    <row r="943" spans="13:14" ht="14.25" customHeight="1" x14ac:dyDescent="0.3">
      <c r="M943" s="3"/>
      <c r="N943" s="3"/>
    </row>
    <row r="944" spans="13:14" ht="14.25" customHeight="1" x14ac:dyDescent="0.3">
      <c r="M944" s="3"/>
      <c r="N944" s="3"/>
    </row>
    <row r="945" spans="13:14" ht="14.25" customHeight="1" x14ac:dyDescent="0.3">
      <c r="M945" s="3"/>
      <c r="N945" s="3"/>
    </row>
    <row r="946" spans="13:14" ht="14.25" customHeight="1" x14ac:dyDescent="0.3">
      <c r="M946" s="3"/>
      <c r="N946" s="3"/>
    </row>
    <row r="947" spans="13:14" ht="14.25" customHeight="1" x14ac:dyDescent="0.3">
      <c r="M947" s="3"/>
      <c r="N947" s="3"/>
    </row>
    <row r="948" spans="13:14" ht="14.25" customHeight="1" x14ac:dyDescent="0.3">
      <c r="M948" s="3"/>
      <c r="N948" s="3"/>
    </row>
    <row r="949" spans="13:14" ht="14.25" customHeight="1" x14ac:dyDescent="0.3">
      <c r="M949" s="3"/>
      <c r="N949" s="3"/>
    </row>
    <row r="950" spans="13:14" ht="14.25" customHeight="1" x14ac:dyDescent="0.3">
      <c r="M950" s="3"/>
      <c r="N950" s="3"/>
    </row>
    <row r="951" spans="13:14" ht="14.25" customHeight="1" x14ac:dyDescent="0.3">
      <c r="M951" s="3"/>
      <c r="N951" s="3"/>
    </row>
    <row r="952" spans="13:14" ht="14.25" customHeight="1" x14ac:dyDescent="0.3">
      <c r="M952" s="3"/>
      <c r="N952" s="3"/>
    </row>
    <row r="953" spans="13:14" ht="14.25" customHeight="1" x14ac:dyDescent="0.3">
      <c r="M953" s="3"/>
      <c r="N953" s="3"/>
    </row>
    <row r="954" spans="13:14" ht="14.25" customHeight="1" x14ac:dyDescent="0.3">
      <c r="M954" s="3"/>
      <c r="N954" s="3"/>
    </row>
    <row r="955" spans="13:14" ht="14.25" customHeight="1" x14ac:dyDescent="0.3">
      <c r="M955" s="3"/>
      <c r="N955" s="3"/>
    </row>
    <row r="956" spans="13:14" ht="14.25" customHeight="1" x14ac:dyDescent="0.3">
      <c r="M956" s="3"/>
      <c r="N956" s="3"/>
    </row>
    <row r="957" spans="13:14" ht="14.25" customHeight="1" x14ac:dyDescent="0.3">
      <c r="M957" s="3"/>
      <c r="N957" s="3"/>
    </row>
    <row r="958" spans="13:14" ht="14.25" customHeight="1" x14ac:dyDescent="0.3">
      <c r="M958" s="3"/>
      <c r="N958" s="3"/>
    </row>
    <row r="959" spans="13:14" ht="14.25" customHeight="1" x14ac:dyDescent="0.3">
      <c r="M959" s="3"/>
      <c r="N959" s="3"/>
    </row>
    <row r="960" spans="13:14" ht="14.25" customHeight="1" x14ac:dyDescent="0.3">
      <c r="M960" s="3"/>
      <c r="N960" s="3"/>
    </row>
    <row r="961" spans="13:14" ht="14.25" customHeight="1" x14ac:dyDescent="0.3">
      <c r="M961" s="3"/>
      <c r="N961" s="3"/>
    </row>
    <row r="962" spans="13:14" ht="14.25" customHeight="1" x14ac:dyDescent="0.3">
      <c r="M962" s="3"/>
      <c r="N962" s="3"/>
    </row>
    <row r="963" spans="13:14" ht="14.25" customHeight="1" x14ac:dyDescent="0.3">
      <c r="M963" s="3"/>
      <c r="N963" s="3"/>
    </row>
    <row r="964" spans="13:14" ht="14.25" customHeight="1" x14ac:dyDescent="0.3">
      <c r="M964" s="3"/>
      <c r="N964" s="3"/>
    </row>
    <row r="965" spans="13:14" ht="14.25" customHeight="1" x14ac:dyDescent="0.3">
      <c r="M965" s="3"/>
      <c r="N965" s="3"/>
    </row>
    <row r="966" spans="13:14" ht="14.25" customHeight="1" x14ac:dyDescent="0.3">
      <c r="M966" s="3"/>
      <c r="N966" s="3"/>
    </row>
    <row r="967" spans="13:14" ht="14.25" customHeight="1" x14ac:dyDescent="0.3">
      <c r="M967" s="3"/>
      <c r="N967" s="3"/>
    </row>
    <row r="968" spans="13:14" ht="14.25" customHeight="1" x14ac:dyDescent="0.3">
      <c r="M968" s="3"/>
      <c r="N968" s="3"/>
    </row>
    <row r="969" spans="13:14" ht="14.25" customHeight="1" x14ac:dyDescent="0.3">
      <c r="M969" s="3"/>
      <c r="N969" s="3"/>
    </row>
    <row r="970" spans="13:14" ht="14.25" customHeight="1" x14ac:dyDescent="0.3">
      <c r="M970" s="3"/>
      <c r="N970" s="3"/>
    </row>
    <row r="971" spans="13:14" ht="14.25" customHeight="1" x14ac:dyDescent="0.3">
      <c r="M971" s="3"/>
      <c r="N971" s="3"/>
    </row>
    <row r="972" spans="13:14" ht="14.25" customHeight="1" x14ac:dyDescent="0.3">
      <c r="M972" s="3"/>
      <c r="N972" s="3"/>
    </row>
    <row r="973" spans="13:14" ht="14.25" customHeight="1" x14ac:dyDescent="0.3">
      <c r="M973" s="3"/>
      <c r="N973" s="3"/>
    </row>
    <row r="974" spans="13:14" ht="14.25" customHeight="1" x14ac:dyDescent="0.3">
      <c r="M974" s="3"/>
      <c r="N974" s="3"/>
    </row>
    <row r="975" spans="13:14" ht="14.25" customHeight="1" x14ac:dyDescent="0.3">
      <c r="M975" s="3"/>
      <c r="N975" s="3"/>
    </row>
    <row r="976" spans="13:14" ht="14.25" customHeight="1" x14ac:dyDescent="0.3">
      <c r="M976" s="3"/>
      <c r="N976" s="3"/>
    </row>
    <row r="977" spans="13:14" ht="14.25" customHeight="1" x14ac:dyDescent="0.3">
      <c r="M977" s="3"/>
      <c r="N977" s="3"/>
    </row>
    <row r="978" spans="13:14" ht="14.25" customHeight="1" x14ac:dyDescent="0.3">
      <c r="M978" s="3"/>
      <c r="N978" s="3"/>
    </row>
    <row r="979" spans="13:14" ht="14.25" customHeight="1" x14ac:dyDescent="0.3">
      <c r="M979" s="3"/>
      <c r="N979" s="3"/>
    </row>
    <row r="980" spans="13:14" ht="14.25" customHeight="1" x14ac:dyDescent="0.3">
      <c r="M980" s="3"/>
      <c r="N980" s="3"/>
    </row>
    <row r="981" spans="13:14" ht="14.25" customHeight="1" x14ac:dyDescent="0.3">
      <c r="M981" s="3"/>
      <c r="N981" s="3"/>
    </row>
    <row r="982" spans="13:14" ht="14.25" customHeight="1" x14ac:dyDescent="0.3">
      <c r="M982" s="3"/>
      <c r="N982" s="3"/>
    </row>
    <row r="983" spans="13:14" ht="14.25" customHeight="1" x14ac:dyDescent="0.3">
      <c r="M983" s="3"/>
      <c r="N983" s="3"/>
    </row>
    <row r="984" spans="13:14" ht="14.25" customHeight="1" x14ac:dyDescent="0.3">
      <c r="M984" s="3"/>
      <c r="N984" s="3"/>
    </row>
    <row r="985" spans="13:14" ht="14.25" customHeight="1" x14ac:dyDescent="0.3">
      <c r="M985" s="3"/>
      <c r="N985" s="3"/>
    </row>
    <row r="986" spans="13:14" ht="14.25" customHeight="1" x14ac:dyDescent="0.3">
      <c r="M986" s="3"/>
      <c r="N986" s="3"/>
    </row>
    <row r="987" spans="13:14" ht="14.25" customHeight="1" x14ac:dyDescent="0.3">
      <c r="M987" s="3"/>
      <c r="N987" s="3"/>
    </row>
    <row r="988" spans="13:14" ht="14.25" customHeight="1" x14ac:dyDescent="0.3">
      <c r="M988" s="3"/>
      <c r="N988" s="3"/>
    </row>
    <row r="989" spans="13:14" ht="14.25" customHeight="1" x14ac:dyDescent="0.3">
      <c r="M989" s="3"/>
      <c r="N989" s="3"/>
    </row>
    <row r="990" spans="13:14" ht="14.25" customHeight="1" x14ac:dyDescent="0.3">
      <c r="M990" s="3"/>
      <c r="N990" s="3"/>
    </row>
    <row r="991" spans="13:14" ht="14.25" customHeight="1" x14ac:dyDescent="0.3">
      <c r="M991" s="3"/>
      <c r="N991" s="3"/>
    </row>
    <row r="992" spans="13:14" ht="14.25" customHeight="1" x14ac:dyDescent="0.3">
      <c r="M992" s="3"/>
      <c r="N992" s="3"/>
    </row>
    <row r="993" spans="13:14" ht="14.25" customHeight="1" x14ac:dyDescent="0.3">
      <c r="M993" s="3"/>
      <c r="N993" s="3"/>
    </row>
    <row r="994" spans="13:14" ht="14.25" customHeight="1" x14ac:dyDescent="0.3">
      <c r="M994" s="3"/>
      <c r="N994" s="3"/>
    </row>
    <row r="995" spans="13:14" ht="14.25" customHeight="1" x14ac:dyDescent="0.3">
      <c r="M995" s="3"/>
      <c r="N995" s="3"/>
    </row>
    <row r="996" spans="13:14" ht="14.25" customHeight="1" x14ac:dyDescent="0.3">
      <c r="M996" s="3"/>
      <c r="N996" s="3"/>
    </row>
    <row r="997" spans="13:14" ht="14.25" customHeight="1" x14ac:dyDescent="0.3">
      <c r="M997" s="3"/>
      <c r="N997" s="3"/>
    </row>
    <row r="998" spans="13:14" ht="14.25" customHeight="1" x14ac:dyDescent="0.3">
      <c r="M998" s="3"/>
      <c r="N998" s="3"/>
    </row>
    <row r="999" spans="13:14" ht="14.25" customHeight="1" x14ac:dyDescent="0.3">
      <c r="M999" s="3"/>
      <c r="N999" s="3"/>
    </row>
    <row r="1000" spans="13:14" ht="14.25" customHeight="1" x14ac:dyDescent="0.3">
      <c r="M1000" s="3"/>
      <c r="N1000" s="3"/>
    </row>
    <row r="1001" spans="13:14" ht="14.25" customHeight="1" x14ac:dyDescent="0.3">
      <c r="M1001" s="3"/>
      <c r="N1001" s="3"/>
    </row>
  </sheetData>
  <conditionalFormatting sqref="B24">
    <cfRule type="colorScale" priority="5">
      <colorScale>
        <cfvo type="formula" val="0"/>
        <cfvo type="formula" val="0"/>
        <color rgb="FFFF0000"/>
        <color rgb="FF00B050"/>
      </colorScale>
    </cfRule>
    <cfRule type="colorScale" priority="6">
      <colorScale>
        <cfvo type="min"/>
        <cfvo type="max"/>
        <color rgb="FFFF0000"/>
        <color rgb="FF00B050"/>
      </colorScale>
    </cfRule>
    <cfRule type="colorScale" priority="7">
      <colorScale>
        <cfvo type="formula" val="0"/>
        <cfvo type="formula" val="0"/>
        <color rgb="FFFF7128"/>
        <color rgb="FFFFEF9C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">
    <cfRule type="colorScale" priority="1">
      <colorScale>
        <cfvo type="formula" val="0"/>
        <cfvo type="formula" val="0"/>
        <color rgb="FFFF0000"/>
        <color rgb="FF00B050"/>
      </colorScale>
    </cfRule>
    <cfRule type="colorScale" priority="2">
      <colorScale>
        <cfvo type="min"/>
        <cfvo type="max"/>
        <color rgb="FFFF0000"/>
        <color rgb="FF00B050"/>
      </colorScale>
    </cfRule>
    <cfRule type="colorScale" priority="3">
      <colorScale>
        <cfvo type="formula" val="0"/>
        <cfvo type="formula" val="0"/>
        <color rgb="FFFF7128"/>
        <color rgb="FFFFEF9C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0"/>
  <sheetViews>
    <sheetView tabSelected="1" workbookViewId="0">
      <selection activeCell="A13" sqref="A13"/>
    </sheetView>
  </sheetViews>
  <sheetFormatPr defaultColWidth="14.44140625" defaultRowHeight="15" customHeight="1" x14ac:dyDescent="0.3"/>
  <cols>
    <col min="1" max="1" width="45.44140625" customWidth="1"/>
    <col min="2" max="21" width="14" customWidth="1"/>
    <col min="22" max="26" width="8.6640625" customWidth="1"/>
  </cols>
  <sheetData>
    <row r="1" spans="1:21" ht="14.25" customHeight="1" x14ac:dyDescent="0.3">
      <c r="A1" s="38" t="s">
        <v>29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0"/>
    </row>
    <row r="2" spans="1:21" ht="14.25" customHeight="1" x14ac:dyDescent="0.3">
      <c r="A2" s="8" t="s">
        <v>30</v>
      </c>
      <c r="B2" s="9">
        <v>1</v>
      </c>
      <c r="C2" s="10">
        <v>2</v>
      </c>
      <c r="D2" s="11">
        <v>3</v>
      </c>
      <c r="E2" s="10">
        <v>4</v>
      </c>
      <c r="F2" s="11">
        <v>5</v>
      </c>
      <c r="G2" s="10">
        <v>6</v>
      </c>
      <c r="H2" s="11">
        <v>7</v>
      </c>
      <c r="I2" s="10">
        <v>8</v>
      </c>
      <c r="J2" s="11">
        <v>9</v>
      </c>
      <c r="K2" s="10">
        <v>10</v>
      </c>
      <c r="L2" s="11">
        <v>11</v>
      </c>
      <c r="M2" s="10">
        <v>12</v>
      </c>
      <c r="N2" s="11">
        <v>13</v>
      </c>
      <c r="O2" s="10">
        <v>14</v>
      </c>
      <c r="P2" s="11">
        <v>15</v>
      </c>
      <c r="Q2" s="10">
        <v>16</v>
      </c>
      <c r="R2" s="11">
        <v>17</v>
      </c>
      <c r="S2" s="10">
        <v>18</v>
      </c>
      <c r="T2" s="11">
        <v>19</v>
      </c>
      <c r="U2" s="12">
        <v>20</v>
      </c>
    </row>
    <row r="3" spans="1:21" ht="14.25" customHeight="1" x14ac:dyDescent="0.3">
      <c r="A3" s="13" t="s">
        <v>31</v>
      </c>
      <c r="B3" s="14">
        <f>B21*B20*-1</f>
        <v>-106600</v>
      </c>
      <c r="C3" s="15"/>
      <c r="D3" s="15"/>
      <c r="E3" s="15"/>
      <c r="F3" s="15"/>
      <c r="G3" s="15"/>
      <c r="H3" s="15"/>
      <c r="I3" s="15"/>
      <c r="J3" s="15"/>
      <c r="K3" s="15"/>
      <c r="L3" s="14"/>
      <c r="M3" s="15"/>
      <c r="N3" s="15"/>
      <c r="O3" s="15"/>
      <c r="P3" s="15"/>
      <c r="Q3" s="15"/>
      <c r="R3" s="15"/>
      <c r="S3" s="15"/>
      <c r="T3" s="15"/>
      <c r="U3" s="16"/>
    </row>
    <row r="4" spans="1:21" ht="14.25" customHeight="1" x14ac:dyDescent="0.3">
      <c r="A4" s="17" t="s">
        <v>32</v>
      </c>
      <c r="B4" s="18">
        <f>B26</f>
        <v>250000</v>
      </c>
      <c r="C4" s="19"/>
      <c r="D4" s="19"/>
      <c r="E4" s="19"/>
      <c r="F4" s="19"/>
      <c r="G4" s="19"/>
      <c r="H4" s="19"/>
      <c r="I4" s="19"/>
      <c r="J4" s="19"/>
      <c r="K4" s="19"/>
      <c r="L4" s="18"/>
      <c r="M4" s="19"/>
      <c r="N4" s="19"/>
      <c r="O4" s="19"/>
      <c r="P4" s="19"/>
      <c r="Q4" s="19"/>
      <c r="R4" s="19"/>
      <c r="S4" s="19"/>
      <c r="T4" s="19"/>
      <c r="U4" s="20"/>
    </row>
    <row r="5" spans="1:21" ht="14.25" customHeight="1" x14ac:dyDescent="0.3">
      <c r="A5" s="17" t="s">
        <v>33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21">
        <v>-10000</v>
      </c>
      <c r="M5" s="19"/>
      <c r="N5" s="19"/>
      <c r="O5" s="19"/>
      <c r="P5" s="19"/>
      <c r="Q5" s="19"/>
      <c r="R5" s="19"/>
      <c r="S5" s="19"/>
      <c r="T5" s="19"/>
      <c r="U5" s="20"/>
    </row>
    <row r="6" spans="1:21" ht="14.25" customHeight="1" x14ac:dyDescent="0.3">
      <c r="A6" s="22" t="s">
        <v>34</v>
      </c>
      <c r="B6" s="23"/>
      <c r="C6" s="24" t="s">
        <v>35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</row>
    <row r="7" spans="1:21" ht="14.25" customHeight="1" x14ac:dyDescent="0.3">
      <c r="A7" s="22" t="s">
        <v>36</v>
      </c>
      <c r="B7" s="26">
        <f>B3*0.002</f>
        <v>-213.20000000000002</v>
      </c>
      <c r="C7" s="24">
        <f t="shared" ref="C7:U7" si="0">B7</f>
        <v>-213.20000000000002</v>
      </c>
      <c r="D7" s="24">
        <f t="shared" si="0"/>
        <v>-213.20000000000002</v>
      </c>
      <c r="E7" s="24">
        <f t="shared" si="0"/>
        <v>-213.20000000000002</v>
      </c>
      <c r="F7" s="24">
        <f t="shared" si="0"/>
        <v>-213.20000000000002</v>
      </c>
      <c r="G7" s="24">
        <f t="shared" si="0"/>
        <v>-213.20000000000002</v>
      </c>
      <c r="H7" s="24">
        <f t="shared" si="0"/>
        <v>-213.20000000000002</v>
      </c>
      <c r="I7" s="24">
        <f t="shared" si="0"/>
        <v>-213.20000000000002</v>
      </c>
      <c r="J7" s="24">
        <f t="shared" si="0"/>
        <v>-213.20000000000002</v>
      </c>
      <c r="K7" s="24">
        <f t="shared" si="0"/>
        <v>-213.20000000000002</v>
      </c>
      <c r="L7" s="24">
        <f t="shared" si="0"/>
        <v>-213.20000000000002</v>
      </c>
      <c r="M7" s="24">
        <f t="shared" si="0"/>
        <v>-213.20000000000002</v>
      </c>
      <c r="N7" s="24">
        <f t="shared" si="0"/>
        <v>-213.20000000000002</v>
      </c>
      <c r="O7" s="24">
        <f t="shared" si="0"/>
        <v>-213.20000000000002</v>
      </c>
      <c r="P7" s="24">
        <f t="shared" si="0"/>
        <v>-213.20000000000002</v>
      </c>
      <c r="Q7" s="24">
        <f t="shared" si="0"/>
        <v>-213.20000000000002</v>
      </c>
      <c r="R7" s="24">
        <f t="shared" si="0"/>
        <v>-213.20000000000002</v>
      </c>
      <c r="S7" s="24">
        <f t="shared" si="0"/>
        <v>-213.20000000000002</v>
      </c>
      <c r="T7" s="24">
        <f t="shared" si="0"/>
        <v>-213.20000000000002</v>
      </c>
      <c r="U7" s="25">
        <f t="shared" si="0"/>
        <v>-213.20000000000002</v>
      </c>
    </row>
    <row r="8" spans="1:21" ht="14.25" customHeight="1" x14ac:dyDescent="0.3">
      <c r="A8" s="22" t="s">
        <v>37</v>
      </c>
      <c r="B8" s="26">
        <f>B23*-1-B7</f>
        <v>-3286.8</v>
      </c>
      <c r="C8" s="26">
        <f t="shared" ref="C8:U8" si="1">B8</f>
        <v>-3286.8</v>
      </c>
      <c r="D8" s="26">
        <f t="shared" si="1"/>
        <v>-3286.8</v>
      </c>
      <c r="E8" s="26">
        <f t="shared" si="1"/>
        <v>-3286.8</v>
      </c>
      <c r="F8" s="26">
        <f t="shared" si="1"/>
        <v>-3286.8</v>
      </c>
      <c r="G8" s="26">
        <f t="shared" si="1"/>
        <v>-3286.8</v>
      </c>
      <c r="H8" s="26">
        <f t="shared" si="1"/>
        <v>-3286.8</v>
      </c>
      <c r="I8" s="26">
        <f t="shared" si="1"/>
        <v>-3286.8</v>
      </c>
      <c r="J8" s="26">
        <f t="shared" si="1"/>
        <v>-3286.8</v>
      </c>
      <c r="K8" s="26">
        <f t="shared" si="1"/>
        <v>-3286.8</v>
      </c>
      <c r="L8" s="26">
        <f t="shared" si="1"/>
        <v>-3286.8</v>
      </c>
      <c r="M8" s="26">
        <f t="shared" si="1"/>
        <v>-3286.8</v>
      </c>
      <c r="N8" s="26">
        <f t="shared" si="1"/>
        <v>-3286.8</v>
      </c>
      <c r="O8" s="26">
        <f t="shared" si="1"/>
        <v>-3286.8</v>
      </c>
      <c r="P8" s="26">
        <f t="shared" si="1"/>
        <v>-3286.8</v>
      </c>
      <c r="Q8" s="26">
        <f t="shared" si="1"/>
        <v>-3286.8</v>
      </c>
      <c r="R8" s="26">
        <f t="shared" si="1"/>
        <v>-3286.8</v>
      </c>
      <c r="S8" s="26">
        <f t="shared" si="1"/>
        <v>-3286.8</v>
      </c>
      <c r="T8" s="26">
        <f t="shared" si="1"/>
        <v>-3286.8</v>
      </c>
      <c r="U8" s="26">
        <f t="shared" si="1"/>
        <v>-3286.8</v>
      </c>
    </row>
    <row r="9" spans="1:21" ht="14.25" customHeight="1" x14ac:dyDescent="0.3">
      <c r="A9" s="22" t="s">
        <v>38</v>
      </c>
      <c r="B9" s="27"/>
      <c r="C9" s="27">
        <f>B21*850*B19/100*B17</f>
        <v>2099.5</v>
      </c>
      <c r="D9" s="27">
        <f t="shared" ref="D9:U9" si="2">C9*0.998</f>
        <v>2095.3009999999999</v>
      </c>
      <c r="E9" s="27">
        <f t="shared" si="2"/>
        <v>2091.1103979999998</v>
      </c>
      <c r="F9" s="27">
        <f t="shared" si="2"/>
        <v>2086.9281772039999</v>
      </c>
      <c r="G9" s="27">
        <f t="shared" si="2"/>
        <v>2082.7543208495917</v>
      </c>
      <c r="H9" s="27">
        <f t="shared" si="2"/>
        <v>2078.5888122078927</v>
      </c>
      <c r="I9" s="27">
        <f t="shared" si="2"/>
        <v>2074.4316345834768</v>
      </c>
      <c r="J9" s="27">
        <f t="shared" si="2"/>
        <v>2070.2827713143097</v>
      </c>
      <c r="K9" s="27">
        <f t="shared" si="2"/>
        <v>2066.1422057716809</v>
      </c>
      <c r="L9" s="27">
        <f t="shared" si="2"/>
        <v>2062.0099213601375</v>
      </c>
      <c r="M9" s="27">
        <f t="shared" si="2"/>
        <v>2057.8859015174171</v>
      </c>
      <c r="N9" s="27">
        <f t="shared" si="2"/>
        <v>2053.7701297143822</v>
      </c>
      <c r="O9" s="27">
        <f t="shared" si="2"/>
        <v>2049.6625894549534</v>
      </c>
      <c r="P9" s="27">
        <f t="shared" si="2"/>
        <v>2045.5632642760434</v>
      </c>
      <c r="Q9" s="27">
        <f t="shared" si="2"/>
        <v>2041.4721377474912</v>
      </c>
      <c r="R9" s="27">
        <f t="shared" si="2"/>
        <v>2037.3891934719961</v>
      </c>
      <c r="S9" s="27">
        <f t="shared" si="2"/>
        <v>2033.3144150850521</v>
      </c>
      <c r="T9" s="27">
        <f t="shared" si="2"/>
        <v>2029.2477862548819</v>
      </c>
      <c r="U9" s="27">
        <f t="shared" si="2"/>
        <v>2025.1892906823721</v>
      </c>
    </row>
    <row r="10" spans="1:21" ht="14.25" customHeight="1" x14ac:dyDescent="0.3">
      <c r="A10" s="22" t="s">
        <v>50</v>
      </c>
      <c r="B10" s="27"/>
      <c r="C10" s="27">
        <f>B21*850*(100-B19)/100*B18</f>
        <v>6961.5000000000009</v>
      </c>
      <c r="D10" s="27">
        <f t="shared" ref="D10:U10" si="3">C10*0.998</f>
        <v>6947.5770000000011</v>
      </c>
      <c r="E10" s="27">
        <f t="shared" si="3"/>
        <v>6933.6818460000013</v>
      </c>
      <c r="F10" s="27">
        <f t="shared" si="3"/>
        <v>6919.8144823080011</v>
      </c>
      <c r="G10" s="27">
        <f t="shared" si="3"/>
        <v>6905.9748533433849</v>
      </c>
      <c r="H10" s="27">
        <f t="shared" si="3"/>
        <v>6892.1629036366985</v>
      </c>
      <c r="I10" s="27">
        <f t="shared" si="3"/>
        <v>6878.378577829425</v>
      </c>
      <c r="J10" s="27">
        <f t="shared" si="3"/>
        <v>6864.6218206737658</v>
      </c>
      <c r="K10" s="27">
        <f t="shared" si="3"/>
        <v>6850.8925770324186</v>
      </c>
      <c r="L10" s="27">
        <f t="shared" si="3"/>
        <v>6837.1907918783536</v>
      </c>
      <c r="M10" s="27">
        <f t="shared" si="3"/>
        <v>6823.5164102945964</v>
      </c>
      <c r="N10" s="27">
        <f t="shared" si="3"/>
        <v>6809.8693774740068</v>
      </c>
      <c r="O10" s="27">
        <f t="shared" si="3"/>
        <v>6796.2496387190586</v>
      </c>
      <c r="P10" s="27">
        <f t="shared" si="3"/>
        <v>6782.6571394416205</v>
      </c>
      <c r="Q10" s="27">
        <f t="shared" si="3"/>
        <v>6769.0918251627372</v>
      </c>
      <c r="R10" s="27">
        <f t="shared" si="3"/>
        <v>6755.5536415124116</v>
      </c>
      <c r="S10" s="27">
        <f t="shared" si="3"/>
        <v>6742.0425342293865</v>
      </c>
      <c r="T10" s="27">
        <f t="shared" si="3"/>
        <v>6728.5584491609279</v>
      </c>
      <c r="U10" s="27">
        <f t="shared" si="3"/>
        <v>6715.1013322626059</v>
      </c>
    </row>
    <row r="11" spans="1:21" ht="14.25" customHeight="1" x14ac:dyDescent="0.3">
      <c r="A11" s="22" t="s">
        <v>46</v>
      </c>
      <c r="B11" s="27">
        <f>(B4+B3)*B28/100</f>
        <v>2151</v>
      </c>
      <c r="C11" s="27">
        <f>B14*$B$28/100</f>
        <v>2130.7649999999999</v>
      </c>
      <c r="D11" s="27">
        <f>C14*$B$28/100</f>
        <v>2246.1414750000004</v>
      </c>
      <c r="E11" s="27">
        <f>D14*$B$28/100</f>
        <v>2362.9767671250006</v>
      </c>
      <c r="F11" s="27">
        <f>E14*$B$28/100</f>
        <v>2481.2933022918751</v>
      </c>
      <c r="G11" s="27">
        <f>F14*$B$28/100</f>
        <v>1476.1138417189336</v>
      </c>
      <c r="H11" s="27">
        <f>G14*$B$28/100</f>
        <v>1405.5864869576121</v>
      </c>
      <c r="I11" s="27">
        <f>H14*$B$28/100</f>
        <v>1333.731559999645</v>
      </c>
      <c r="J11" s="27">
        <f>I14*$B$28/100</f>
        <v>1260.5296865858334</v>
      </c>
      <c r="K11" s="27">
        <f>J14*$B$28/100</f>
        <v>1185.9612007644421</v>
      </c>
      <c r="L11" s="27">
        <f>K14*$B$28/100</f>
        <v>1110.0061405179702</v>
      </c>
      <c r="M11" s="27">
        <f>L14*$B$28/100</f>
        <v>882.6442433243169</v>
      </c>
      <c r="N11" s="27">
        <f>M14*$B$28/100</f>
        <v>801.60494165136197</v>
      </c>
      <c r="O11" s="27">
        <f>N14*$B$28/100</f>
        <v>719.08360838395822</v>
      </c>
      <c r="P11" s="27">
        <f>O14*$B$28/100</f>
        <v>635.05854593232766</v>
      </c>
      <c r="Q11" s="27">
        <f>P14*$B$28/100</f>
        <v>549.50773017707763</v>
      </c>
      <c r="R11" s="27">
        <f>Q14*$B$28/100</f>
        <v>462.40880557338721</v>
      </c>
      <c r="S11" s="27">
        <f>R14*$B$28/100</f>
        <v>373.7390801817541</v>
      </c>
      <c r="T11" s="27">
        <f>S14*$B$28/100</f>
        <v>283.47552062419703</v>
      </c>
      <c r="U11" s="27">
        <f>T14*$B$28/100</f>
        <v>191.59474696479717</v>
      </c>
    </row>
    <row r="12" spans="1:21" ht="14.25" customHeight="1" x14ac:dyDescent="0.3">
      <c r="A12" s="28" t="s">
        <v>39</v>
      </c>
      <c r="B12" s="29"/>
      <c r="C12" s="29"/>
      <c r="D12" s="29"/>
      <c r="E12" s="29"/>
      <c r="F12" s="29">
        <f>B3*B24</f>
        <v>0</v>
      </c>
      <c r="G12" s="29">
        <f>$B$3*15/16*$B$24</f>
        <v>0</v>
      </c>
      <c r="H12" s="29">
        <f>$B$3*14/16*$B$24</f>
        <v>0</v>
      </c>
      <c r="I12" s="29">
        <f>$B$3*13/16*$B$24</f>
        <v>0</v>
      </c>
      <c r="J12" s="29">
        <f>$B$3*12/16*$B$24</f>
        <v>0</v>
      </c>
      <c r="K12" s="29">
        <f>$B$3*11/16*$B$24</f>
        <v>0</v>
      </c>
      <c r="L12" s="29">
        <f>$B$3*10/16*$B$24</f>
        <v>0</v>
      </c>
      <c r="M12" s="29">
        <f>$B$3*9/16*$B$24</f>
        <v>0</v>
      </c>
      <c r="N12" s="29">
        <f>$B$3*8/16*$B$24</f>
        <v>0</v>
      </c>
      <c r="O12" s="29">
        <f>$B$3*7/16*$B$24</f>
        <v>0</v>
      </c>
      <c r="P12" s="29">
        <f>$B$3*6/16*$B$24</f>
        <v>0</v>
      </c>
      <c r="Q12" s="29">
        <f>$B$3*5/16*$B$24</f>
        <v>0</v>
      </c>
      <c r="R12" s="29">
        <f>$B$3*4/16*$B$24</f>
        <v>0</v>
      </c>
      <c r="S12" s="29">
        <f>$B$3*3/16*$B$24</f>
        <v>0</v>
      </c>
      <c r="T12" s="29">
        <f>$B$3*2/16*$B$24</f>
        <v>0</v>
      </c>
      <c r="U12" s="29">
        <f>$B$3*1/16*$B$24</f>
        <v>0</v>
      </c>
    </row>
    <row r="13" spans="1:21" ht="14.25" customHeight="1" x14ac:dyDescent="0.3">
      <c r="A13" s="30" t="s">
        <v>40</v>
      </c>
      <c r="B13" s="31"/>
      <c r="C13" s="31"/>
      <c r="D13" s="31"/>
      <c r="E13" s="31"/>
      <c r="F13" s="31">
        <f>B4*B27/100*-1</f>
        <v>-75000</v>
      </c>
      <c r="G13" s="31">
        <f>(B4+F13)/15*-1</f>
        <v>-11666.666666666666</v>
      </c>
      <c r="H13" s="31">
        <f t="shared" ref="H13:U13" si="4">G13</f>
        <v>-11666.666666666666</v>
      </c>
      <c r="I13" s="31">
        <f t="shared" si="4"/>
        <v>-11666.666666666666</v>
      </c>
      <c r="J13" s="31">
        <f t="shared" si="4"/>
        <v>-11666.666666666666</v>
      </c>
      <c r="K13" s="31">
        <f t="shared" si="4"/>
        <v>-11666.666666666666</v>
      </c>
      <c r="L13" s="31">
        <f t="shared" si="4"/>
        <v>-11666.666666666666</v>
      </c>
      <c r="M13" s="31">
        <f t="shared" si="4"/>
        <v>-11666.666666666666</v>
      </c>
      <c r="N13" s="31">
        <f t="shared" si="4"/>
        <v>-11666.666666666666</v>
      </c>
      <c r="O13" s="31">
        <f t="shared" si="4"/>
        <v>-11666.666666666666</v>
      </c>
      <c r="P13" s="31">
        <f t="shared" si="4"/>
        <v>-11666.666666666666</v>
      </c>
      <c r="Q13" s="31">
        <f t="shared" si="4"/>
        <v>-11666.666666666666</v>
      </c>
      <c r="R13" s="31">
        <f t="shared" si="4"/>
        <v>-11666.666666666666</v>
      </c>
      <c r="S13" s="31">
        <f t="shared" si="4"/>
        <v>-11666.666666666666</v>
      </c>
      <c r="T13" s="31">
        <f t="shared" si="4"/>
        <v>-11666.666666666666</v>
      </c>
      <c r="U13" s="31">
        <f t="shared" si="4"/>
        <v>-11666.666666666666</v>
      </c>
    </row>
    <row r="14" spans="1:21" ht="14.25" customHeight="1" x14ac:dyDescent="0.3">
      <c r="A14" s="32" t="s">
        <v>41</v>
      </c>
      <c r="B14" s="33">
        <f>SUM(B3:B13)</f>
        <v>142051</v>
      </c>
      <c r="C14" s="33">
        <f>SUM(C3:C13)+B14</f>
        <v>149742.76500000001</v>
      </c>
      <c r="D14" s="33">
        <f>SUM(D3:D13)+C14</f>
        <v>157531.78447500002</v>
      </c>
      <c r="E14" s="33">
        <f>SUM(E3:E13)+D14</f>
        <v>165419.55348612502</v>
      </c>
      <c r="F14" s="33">
        <f>SUM(F3:F13)+E14</f>
        <v>98407.589447928898</v>
      </c>
      <c r="G14" s="33">
        <f>SUM(G3:G13)+F14</f>
        <v>93705.765797174143</v>
      </c>
      <c r="H14" s="33">
        <f>SUM(H3:H13)+G14</f>
        <v>88915.437333309674</v>
      </c>
      <c r="I14" s="33">
        <f>SUM(I3:I13)+H14</f>
        <v>84035.31243905556</v>
      </c>
      <c r="J14" s="33">
        <f>SUM(J3:J13)+I14</f>
        <v>79064.080050962802</v>
      </c>
      <c r="K14" s="33">
        <f>SUM(K3:K13)+J14</f>
        <v>74000.409367864675</v>
      </c>
      <c r="L14" s="33">
        <f>SUM(L3:L13)+K14</f>
        <v>58842.949554954466</v>
      </c>
      <c r="M14" s="33">
        <f>SUM(M3:M13)+L14</f>
        <v>53440.329443424132</v>
      </c>
      <c r="N14" s="33">
        <f>SUM(N3:N13)+M14</f>
        <v>47938.907225597213</v>
      </c>
      <c r="O14" s="33">
        <f>SUM(O3:O13)+N14</f>
        <v>42337.236395488515</v>
      </c>
      <c r="P14" s="33">
        <f>SUM(P3:P13)+O14</f>
        <v>36633.848678471841</v>
      </c>
      <c r="Q14" s="33">
        <f>SUM(Q3:Q13)+P14</f>
        <v>30827.253704892479</v>
      </c>
      <c r="R14" s="33">
        <f>SUM(R3:R13)+Q14</f>
        <v>24915.938678783608</v>
      </c>
      <c r="S14" s="33">
        <f>SUM(S3:S13)+R14</f>
        <v>18898.368041613136</v>
      </c>
      <c r="T14" s="33">
        <f>SUM(T3:T13)+S14</f>
        <v>12772.983130986477</v>
      </c>
      <c r="U14" s="34">
        <f>SUM(U3:U13)+T14</f>
        <v>6538.201834229586</v>
      </c>
    </row>
    <row r="15" spans="1:21" ht="14.25" customHeight="1" x14ac:dyDescent="0.3"/>
    <row r="16" spans="1:21" ht="14.25" customHeight="1" x14ac:dyDescent="0.3"/>
    <row r="17" spans="1:3" ht="14.25" customHeight="1" x14ac:dyDescent="0.3">
      <c r="A17" s="4" t="s">
        <v>1</v>
      </c>
      <c r="B17" s="5">
        <f>'Rekenmodel prijszetting'!B4</f>
        <v>0.19</v>
      </c>
      <c r="C17" s="6" t="s">
        <v>2</v>
      </c>
    </row>
    <row r="18" spans="1:3" ht="14.25" customHeight="1" x14ac:dyDescent="0.3">
      <c r="A18" s="4" t="s">
        <v>48</v>
      </c>
      <c r="B18" s="5">
        <f>'Rekenmodel prijszetting'!B5</f>
        <v>7.0000000000000007E-2</v>
      </c>
      <c r="C18" s="6" t="s">
        <v>2</v>
      </c>
    </row>
    <row r="19" spans="1:3" ht="14.25" customHeight="1" x14ac:dyDescent="0.3">
      <c r="A19" s="4" t="s">
        <v>4</v>
      </c>
      <c r="B19" s="5">
        <f>'Rekenmodel prijszetting'!B6</f>
        <v>10</v>
      </c>
      <c r="C19" s="6" t="s">
        <v>5</v>
      </c>
    </row>
    <row r="20" spans="1:3" ht="14.25" customHeight="1" x14ac:dyDescent="0.3">
      <c r="A20" s="4" t="s">
        <v>6</v>
      </c>
      <c r="B20" s="5">
        <f>'Rekenmodel prijszetting'!B7</f>
        <v>820</v>
      </c>
      <c r="C20" s="6" t="s">
        <v>3</v>
      </c>
    </row>
    <row r="21" spans="1:3" ht="14.25" customHeight="1" x14ac:dyDescent="0.3">
      <c r="A21" s="4" t="s">
        <v>7</v>
      </c>
      <c r="B21" s="5">
        <f>'Rekenmodel prijszetting'!B8</f>
        <v>130</v>
      </c>
      <c r="C21" s="6" t="s">
        <v>8</v>
      </c>
    </row>
    <row r="22" spans="1:3" ht="14.25" customHeight="1" x14ac:dyDescent="0.3">
      <c r="A22" s="4" t="s">
        <v>11</v>
      </c>
      <c r="B22" s="5">
        <f>'Rekenmodel prijszetting'!B10</f>
        <v>20</v>
      </c>
      <c r="C22" s="6" t="s">
        <v>12</v>
      </c>
    </row>
    <row r="23" spans="1:3" ht="14.25" customHeight="1" x14ac:dyDescent="0.3">
      <c r="A23" s="6" t="s">
        <v>13</v>
      </c>
      <c r="B23" s="5">
        <f>'Rekenmodel prijszetting'!B11</f>
        <v>3500</v>
      </c>
      <c r="C23" s="6" t="s">
        <v>14</v>
      </c>
    </row>
    <row r="24" spans="1:3" ht="14.25" customHeight="1" x14ac:dyDescent="0.3">
      <c r="A24" s="4" t="s">
        <v>42</v>
      </c>
      <c r="B24" s="35">
        <v>0</v>
      </c>
      <c r="C24" s="6" t="s">
        <v>5</v>
      </c>
    </row>
    <row r="25" spans="1:3" ht="14.25" customHeight="1" x14ac:dyDescent="0.3"/>
    <row r="26" spans="1:3" ht="14.25" customHeight="1" x14ac:dyDescent="0.3">
      <c r="A26" s="4" t="s">
        <v>43</v>
      </c>
      <c r="B26" s="36">
        <v>250000</v>
      </c>
      <c r="C26" s="4" t="s">
        <v>10</v>
      </c>
    </row>
    <row r="27" spans="1:3" ht="14.25" customHeight="1" x14ac:dyDescent="0.3">
      <c r="A27" s="4" t="s">
        <v>44</v>
      </c>
      <c r="B27" s="36">
        <v>30</v>
      </c>
      <c r="C27" s="4" t="s">
        <v>5</v>
      </c>
    </row>
    <row r="28" spans="1:3" ht="14.25" customHeight="1" x14ac:dyDescent="0.3">
      <c r="A28" t="s">
        <v>47</v>
      </c>
      <c r="B28" s="37">
        <v>1.5</v>
      </c>
      <c r="C28" t="s">
        <v>5</v>
      </c>
    </row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U1"/>
  </mergeCells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A56D146DCB7F4C83FEC4FFA14446F2" ma:contentTypeVersion="19" ma:contentTypeDescription="Een nieuw document maken." ma:contentTypeScope="" ma:versionID="62bd3e141fa36397fc8e0a35cfb561f1">
  <xsd:schema xmlns:xsd="http://www.w3.org/2001/XMLSchema" xmlns:xs="http://www.w3.org/2001/XMLSchema" xmlns:p="http://schemas.microsoft.com/office/2006/metadata/properties" xmlns:ns1="http://schemas.microsoft.com/sharepoint/v3" xmlns:ns2="5fa1d80c-607d-4138-99a1-7394c3b09acb" xmlns:ns3="76300dc3-f30b-4418-bcec-586700755355" targetNamespace="http://schemas.microsoft.com/office/2006/metadata/properties" ma:root="true" ma:fieldsID="49a7d5bbd398afa21d98b6072120e5b3" ns1:_="" ns2:_="" ns3:_="">
    <xsd:import namespace="http://schemas.microsoft.com/sharepoint/v3"/>
    <xsd:import namespace="5fa1d80c-607d-4138-99a1-7394c3b09acb"/>
    <xsd:import namespace="76300dc3-f30b-4418-bcec-5867007553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a1d80c-607d-4138-99a1-7394c3b09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140874bb-005b-4a26-b085-598c00416e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0dc3-f30b-4418-bcec-5867007553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5b1490b-e381-4a9f-a868-7046b79f2471}" ma:internalName="TaxCatchAll" ma:showField="CatchAllData" ma:web="76300dc3-f30b-4418-bcec-5867007553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F6B12-1980-41E5-BD29-B55B86B00002}"/>
</file>

<file path=customXml/itemProps2.xml><?xml version="1.0" encoding="utf-8"?>
<ds:datastoreItem xmlns:ds="http://schemas.openxmlformats.org/officeDocument/2006/customXml" ds:itemID="{A904861C-F9A5-4943-9FB8-C4768A3591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Rekenmodel prijszetting</vt:lpstr>
      <vt:lpstr>Cashflow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Persyn Jeroen</cp:lastModifiedBy>
  <dcterms:created xsi:type="dcterms:W3CDTF">2019-05-19T16:21:51Z</dcterms:created>
  <dcterms:modified xsi:type="dcterms:W3CDTF">2024-09-24T12:34:45Z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0x0101002CB6D2479AC9D241BB2E7911BEA2E486</vt:lpwstr>
  </property>
  <property fmtid="{D5CDD505-2E9C-101B-9397-08002B2CF9AE}" pid="3" name="Order">
    <vt:r8>98000</vt:r8>
  </property>
</Properties>
</file>